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ormanVOTH\VALORLUX ASBL\ValorluxData - CommonData\02 Activités (Déclarations, PMC, GC, RE-Box)\21 Déclarations-Point Vert\114 Déclarations\2020\"/>
    </mc:Choice>
  </mc:AlternateContent>
  <xr:revisionPtr revIDLastSave="6" documentId="13_ncr:1_{639E3F63-E4EC-474B-9F9E-F760351EF8CD}" xr6:coauthVersionLast="45" xr6:coauthVersionMax="45" xr10:uidLastSave="{69149516-2B94-4BAA-B649-1BC91E608832}"/>
  <bookViews>
    <workbookView xWindow="-120" yWindow="-120" windowWidth="29040" windowHeight="15840" tabRatio="841" activeTab="4" xr2:uid="{00000000-000D-0000-FFFF-FFFF00000000}"/>
  </bookViews>
  <sheets>
    <sheet name="DONNEES DE BASE-BASIS GEGEVENS" sheetId="18" r:id="rId1"/>
    <sheet name="Tarifs-Tarieven" sheetId="17" r:id="rId2"/>
    <sheet name="KENNTDATEN" sheetId="20" r:id="rId3"/>
    <sheet name="FICHE D'IDENTIFICATION" sheetId="19" r:id="rId4"/>
    <sheet name="Déclaration-JAN 2018-Aangift" sheetId="5" r:id="rId5"/>
    <sheet name="Feuil1" sheetId="21" r:id="rId6"/>
  </sheets>
  <definedNames>
    <definedName name="_xlnm.Print_Area" localSheetId="4">'Déclaration-JAN 2018-Aangift'!$A$1:$T$149</definedName>
    <definedName name="_xlnm.Print_Area" localSheetId="0">'DONNEES DE BASE-BASIS GEGEVENS'!$A$1:$K$150</definedName>
    <definedName name="_xlnm.Print_Area" localSheetId="3">'FICHE D''IDENTIFICATION'!$A$1:$K$51</definedName>
    <definedName name="_xlnm.Print_Titles" localSheetId="4">'Déclaration-JAN 2018-Aangift'!$1:$7</definedName>
    <definedName name="_xlnm.Print_Titles" localSheetId="0">'DONNEES DE BASE-BASIS GEGEVENS'!$5:$7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9" i="5" l="1"/>
  <c r="E11" i="5"/>
  <c r="Q139" i="18"/>
  <c r="O139" i="18"/>
  <c r="O139" i="5"/>
  <c r="J139" i="5"/>
  <c r="C139" i="5"/>
  <c r="B139" i="5"/>
  <c r="A139" i="5"/>
  <c r="R139" i="18"/>
  <c r="D138" i="18"/>
  <c r="R6" i="18"/>
  <c r="D6" i="18"/>
  <c r="K34" i="18" s="1"/>
  <c r="D34" i="5" s="1"/>
  <c r="O130" i="5"/>
  <c r="R130" i="5"/>
  <c r="M130" i="5"/>
  <c r="J130" i="5"/>
  <c r="E130" i="5"/>
  <c r="C130" i="5"/>
  <c r="B130" i="5"/>
  <c r="A130" i="5"/>
  <c r="R130" i="18"/>
  <c r="Q130" i="18"/>
  <c r="O112" i="5"/>
  <c r="R112" i="5"/>
  <c r="O112" i="18"/>
  <c r="Q112" i="18"/>
  <c r="T112" i="18"/>
  <c r="S112" i="18"/>
  <c r="R112" i="18"/>
  <c r="R136" i="18"/>
  <c r="R135" i="18"/>
  <c r="R134" i="18"/>
  <c r="R133" i="18"/>
  <c r="R132" i="18"/>
  <c r="R131" i="18"/>
  <c r="H6" i="18"/>
  <c r="S6" i="18"/>
  <c r="I53" i="5" s="1"/>
  <c r="K149" i="5"/>
  <c r="H149" i="5"/>
  <c r="O148" i="5"/>
  <c r="R148" i="5"/>
  <c r="O147" i="5"/>
  <c r="C148" i="5"/>
  <c r="C147" i="5"/>
  <c r="O144" i="5"/>
  <c r="E144" i="5"/>
  <c r="F144" i="5"/>
  <c r="R148" i="18"/>
  <c r="D148" i="18"/>
  <c r="P148" i="5"/>
  <c r="Q148" i="18"/>
  <c r="O148" i="18"/>
  <c r="R147" i="18"/>
  <c r="Q147" i="18"/>
  <c r="S147" i="18"/>
  <c r="O147" i="18"/>
  <c r="D147" i="18"/>
  <c r="R144" i="18"/>
  <c r="Q144" i="18"/>
  <c r="O144" i="18"/>
  <c r="T144" i="18"/>
  <c r="D144" i="18"/>
  <c r="P144" i="5"/>
  <c r="D143" i="18"/>
  <c r="O127" i="5"/>
  <c r="R127" i="5"/>
  <c r="E127" i="5"/>
  <c r="F127" i="5"/>
  <c r="O125" i="5"/>
  <c r="E125" i="5"/>
  <c r="F125" i="5"/>
  <c r="O122" i="5"/>
  <c r="R122" i="5"/>
  <c r="E122" i="5"/>
  <c r="F122" i="5"/>
  <c r="R127" i="18"/>
  <c r="P127" i="5"/>
  <c r="Q127" i="18"/>
  <c r="S127" i="18"/>
  <c r="J127" i="5"/>
  <c r="O127" i="18"/>
  <c r="D127" i="18"/>
  <c r="R125" i="18"/>
  <c r="P125" i="5"/>
  <c r="Q125" i="18"/>
  <c r="S125" i="18"/>
  <c r="J125" i="5"/>
  <c r="O125" i="18"/>
  <c r="T125" i="18"/>
  <c r="M125" i="5"/>
  <c r="D122" i="18"/>
  <c r="D125" i="18"/>
  <c r="R122" i="18"/>
  <c r="Q122" i="18"/>
  <c r="S122" i="18"/>
  <c r="J122" i="5"/>
  <c r="O122" i="18"/>
  <c r="O107" i="5"/>
  <c r="R107" i="5"/>
  <c r="E107" i="5"/>
  <c r="F107" i="5"/>
  <c r="R107" i="18"/>
  <c r="Q107" i="18"/>
  <c r="S107" i="18"/>
  <c r="J107" i="5"/>
  <c r="O107" i="18"/>
  <c r="O65" i="5"/>
  <c r="E65" i="5"/>
  <c r="F65" i="5"/>
  <c r="R65" i="18"/>
  <c r="Q65" i="18"/>
  <c r="S65" i="18"/>
  <c r="J65" i="5"/>
  <c r="O65" i="18"/>
  <c r="O47" i="5"/>
  <c r="R47" i="5"/>
  <c r="E47" i="5"/>
  <c r="F47" i="5"/>
  <c r="Q47" i="18"/>
  <c r="S47" i="18"/>
  <c r="J47" i="5"/>
  <c r="R47" i="18"/>
  <c r="O47" i="18"/>
  <c r="E82" i="5"/>
  <c r="I1" i="5"/>
  <c r="B131" i="18"/>
  <c r="B131" i="5"/>
  <c r="B132" i="18"/>
  <c r="B132" i="5"/>
  <c r="B133" i="18"/>
  <c r="B133" i="5"/>
  <c r="B134" i="18"/>
  <c r="B134" i="5"/>
  <c r="B135" i="18"/>
  <c r="B135" i="5"/>
  <c r="B136" i="18"/>
  <c r="B136" i="5"/>
  <c r="E148" i="5"/>
  <c r="F148" i="5"/>
  <c r="E147" i="5"/>
  <c r="F147" i="5"/>
  <c r="B146" i="5"/>
  <c r="E146" i="5"/>
  <c r="B143" i="5"/>
  <c r="E143" i="5"/>
  <c r="B142" i="5"/>
  <c r="E142" i="5"/>
  <c r="E136" i="5"/>
  <c r="E135" i="5"/>
  <c r="E134" i="5"/>
  <c r="E133" i="5"/>
  <c r="E132" i="5"/>
  <c r="E131" i="5"/>
  <c r="B126" i="5"/>
  <c r="E126" i="5"/>
  <c r="B124" i="5"/>
  <c r="E124" i="5"/>
  <c r="B123" i="5"/>
  <c r="E123" i="5"/>
  <c r="F123" i="5"/>
  <c r="B121" i="5"/>
  <c r="E121" i="5"/>
  <c r="B120" i="5"/>
  <c r="E120" i="5"/>
  <c r="F120" i="5"/>
  <c r="B119" i="5"/>
  <c r="E119" i="5"/>
  <c r="F119" i="5"/>
  <c r="B116" i="5"/>
  <c r="J116" i="5"/>
  <c r="E116" i="5"/>
  <c r="B115" i="5"/>
  <c r="I115" i="5"/>
  <c r="E115" i="5"/>
  <c r="B114" i="5"/>
  <c r="M114" i="5"/>
  <c r="E114" i="5"/>
  <c r="B113" i="5"/>
  <c r="J113" i="5"/>
  <c r="E113" i="5"/>
  <c r="B112" i="5"/>
  <c r="E112" i="5"/>
  <c r="B111" i="5"/>
  <c r="E111" i="5"/>
  <c r="B110" i="5"/>
  <c r="E110" i="5"/>
  <c r="B109" i="5"/>
  <c r="E109" i="5"/>
  <c r="B108" i="5"/>
  <c r="E108" i="5"/>
  <c r="B106" i="5"/>
  <c r="E106" i="5"/>
  <c r="B105" i="5"/>
  <c r="E105" i="5"/>
  <c r="B104" i="5"/>
  <c r="E104" i="5"/>
  <c r="B103" i="5"/>
  <c r="E103" i="5"/>
  <c r="B102" i="5"/>
  <c r="E102" i="5"/>
  <c r="B101" i="5"/>
  <c r="E101" i="5"/>
  <c r="B100" i="5"/>
  <c r="E100" i="5"/>
  <c r="B99" i="5"/>
  <c r="E99" i="5"/>
  <c r="B98" i="5"/>
  <c r="E98" i="5"/>
  <c r="B97" i="5"/>
  <c r="E97" i="5"/>
  <c r="B96" i="5"/>
  <c r="E96" i="5"/>
  <c r="B94" i="5"/>
  <c r="J94" i="5"/>
  <c r="E94" i="5"/>
  <c r="B93" i="5"/>
  <c r="M93" i="5"/>
  <c r="E93" i="5"/>
  <c r="B92" i="5"/>
  <c r="E92" i="5"/>
  <c r="B91" i="5"/>
  <c r="M91" i="5"/>
  <c r="E91" i="5"/>
  <c r="B90" i="5"/>
  <c r="M90" i="5"/>
  <c r="E90" i="5"/>
  <c r="E89" i="5"/>
  <c r="F89" i="5"/>
  <c r="E88" i="5"/>
  <c r="F88" i="5"/>
  <c r="E87" i="5"/>
  <c r="F87" i="5"/>
  <c r="E86" i="5"/>
  <c r="F86" i="5"/>
  <c r="E85" i="5"/>
  <c r="F85" i="5"/>
  <c r="B84" i="5"/>
  <c r="E84" i="5"/>
  <c r="B83" i="5"/>
  <c r="E83" i="5"/>
  <c r="B82" i="5"/>
  <c r="F82" i="5"/>
  <c r="B81" i="5"/>
  <c r="E81" i="5"/>
  <c r="F81" i="5"/>
  <c r="B80" i="5"/>
  <c r="E80" i="5"/>
  <c r="B79" i="5"/>
  <c r="E79" i="5"/>
  <c r="F79" i="5"/>
  <c r="B78" i="5"/>
  <c r="E78" i="5"/>
  <c r="B77" i="5"/>
  <c r="E77" i="5"/>
  <c r="B76" i="5"/>
  <c r="E76" i="5"/>
  <c r="B75" i="5"/>
  <c r="E75" i="5"/>
  <c r="F75" i="5"/>
  <c r="B73" i="5"/>
  <c r="E73" i="5"/>
  <c r="B72" i="5"/>
  <c r="E72" i="5"/>
  <c r="F72" i="5"/>
  <c r="B71" i="5"/>
  <c r="E71" i="5"/>
  <c r="B70" i="5"/>
  <c r="E70" i="5"/>
  <c r="F70" i="5"/>
  <c r="B69" i="5"/>
  <c r="E69" i="5"/>
  <c r="B68" i="5"/>
  <c r="E68" i="5"/>
  <c r="B67" i="5"/>
  <c r="E67" i="5"/>
  <c r="B66" i="5"/>
  <c r="E66" i="5"/>
  <c r="F66" i="5"/>
  <c r="E63" i="5"/>
  <c r="F63" i="5"/>
  <c r="E62" i="5"/>
  <c r="F62" i="5"/>
  <c r="B61" i="5"/>
  <c r="E61" i="5"/>
  <c r="F61" i="5"/>
  <c r="B60" i="5"/>
  <c r="E60" i="5"/>
  <c r="B59" i="5"/>
  <c r="E59" i="5"/>
  <c r="B58" i="5"/>
  <c r="E58" i="5"/>
  <c r="B57" i="5"/>
  <c r="E57" i="5"/>
  <c r="F57" i="5"/>
  <c r="B56" i="5"/>
  <c r="E56" i="5"/>
  <c r="B54" i="5"/>
  <c r="E54" i="5"/>
  <c r="F54" i="5"/>
  <c r="B53" i="5"/>
  <c r="E53" i="5"/>
  <c r="B52" i="5"/>
  <c r="E52" i="5"/>
  <c r="B51" i="5"/>
  <c r="E51" i="5"/>
  <c r="B50" i="5"/>
  <c r="E50" i="5"/>
  <c r="F50" i="5"/>
  <c r="B49" i="5"/>
  <c r="E49" i="5"/>
  <c r="B48" i="5"/>
  <c r="E48" i="5"/>
  <c r="B46" i="5"/>
  <c r="E46" i="5"/>
  <c r="B45" i="5"/>
  <c r="E45" i="5"/>
  <c r="B44" i="5"/>
  <c r="E44" i="5"/>
  <c r="B43" i="5"/>
  <c r="E43" i="5"/>
  <c r="B42" i="5"/>
  <c r="E42" i="5"/>
  <c r="E40" i="5"/>
  <c r="F40" i="5"/>
  <c r="E39" i="5"/>
  <c r="F39" i="5"/>
  <c r="E38" i="5"/>
  <c r="F38" i="5"/>
  <c r="B37" i="5"/>
  <c r="E37" i="5"/>
  <c r="B36" i="5"/>
  <c r="E36" i="5"/>
  <c r="F36" i="5"/>
  <c r="B35" i="5"/>
  <c r="E35" i="5"/>
  <c r="B34" i="5"/>
  <c r="E34" i="5"/>
  <c r="B33" i="5"/>
  <c r="E33" i="5"/>
  <c r="B32" i="5"/>
  <c r="E32" i="5"/>
  <c r="B31" i="5"/>
  <c r="E31" i="5"/>
  <c r="E30" i="5"/>
  <c r="F30" i="5"/>
  <c r="E29" i="5"/>
  <c r="F29" i="5"/>
  <c r="B27" i="5"/>
  <c r="E27" i="5"/>
  <c r="B26" i="5"/>
  <c r="E26" i="5"/>
  <c r="F26" i="5"/>
  <c r="B25" i="5"/>
  <c r="E25" i="5"/>
  <c r="B24" i="5"/>
  <c r="E24" i="5"/>
  <c r="B23" i="5"/>
  <c r="E23" i="5"/>
  <c r="B22" i="5"/>
  <c r="E22" i="5"/>
  <c r="B21" i="5"/>
  <c r="E21" i="5"/>
  <c r="B20" i="5"/>
  <c r="E20" i="5"/>
  <c r="B19" i="5"/>
  <c r="E19" i="5"/>
  <c r="B17" i="5"/>
  <c r="E17" i="5"/>
  <c r="F17" i="5"/>
  <c r="B16" i="5"/>
  <c r="L16" i="5"/>
  <c r="E16" i="5"/>
  <c r="B15" i="5"/>
  <c r="I15" i="5"/>
  <c r="E15" i="5"/>
  <c r="B14" i="5"/>
  <c r="E14" i="5"/>
  <c r="B13" i="5"/>
  <c r="E13" i="5"/>
  <c r="F13" i="5"/>
  <c r="B12" i="5"/>
  <c r="E12" i="5"/>
  <c r="B10" i="5"/>
  <c r="M10" i="5"/>
  <c r="E10" i="5"/>
  <c r="B9" i="5"/>
  <c r="J9" i="5"/>
  <c r="E9" i="5"/>
  <c r="B11" i="5"/>
  <c r="T116" i="5"/>
  <c r="T115" i="5"/>
  <c r="T114" i="5"/>
  <c r="T113" i="5"/>
  <c r="T94" i="5"/>
  <c r="T93" i="5"/>
  <c r="T92" i="5"/>
  <c r="T91" i="5"/>
  <c r="T90" i="5"/>
  <c r="T89" i="5"/>
  <c r="T88" i="5"/>
  <c r="T87" i="5"/>
  <c r="T86" i="5"/>
  <c r="T85" i="5"/>
  <c r="T40" i="5"/>
  <c r="T39" i="5"/>
  <c r="T38" i="5"/>
  <c r="T30" i="5"/>
  <c r="T29" i="5"/>
  <c r="T17" i="5"/>
  <c r="T16" i="5"/>
  <c r="T15" i="5"/>
  <c r="T14" i="5"/>
  <c r="T10" i="5"/>
  <c r="T9" i="5"/>
  <c r="O136" i="5"/>
  <c r="Q136" i="5"/>
  <c r="O135" i="5"/>
  <c r="R135" i="5"/>
  <c r="O133" i="5"/>
  <c r="O132" i="5"/>
  <c r="Q132" i="5"/>
  <c r="O131" i="5"/>
  <c r="Q131" i="5"/>
  <c r="O126" i="5"/>
  <c r="R126" i="5"/>
  <c r="O124" i="5"/>
  <c r="R124" i="5"/>
  <c r="O123" i="5"/>
  <c r="R123" i="5"/>
  <c r="O121" i="5"/>
  <c r="R121" i="5"/>
  <c r="O120" i="5"/>
  <c r="R120" i="5"/>
  <c r="O119" i="5"/>
  <c r="R119" i="5"/>
  <c r="A30" i="5"/>
  <c r="A31" i="5"/>
  <c r="A32" i="5"/>
  <c r="A33" i="5"/>
  <c r="A34" i="5"/>
  <c r="A35" i="5"/>
  <c r="A36" i="5"/>
  <c r="A37" i="5"/>
  <c r="A38" i="5"/>
  <c r="A39" i="5"/>
  <c r="A40" i="5"/>
  <c r="C12" i="5"/>
  <c r="C54" i="5"/>
  <c r="C53" i="5"/>
  <c r="C52" i="5"/>
  <c r="C51" i="5"/>
  <c r="C50" i="5"/>
  <c r="C49" i="5"/>
  <c r="C48" i="5"/>
  <c r="C46" i="5"/>
  <c r="C45" i="5"/>
  <c r="C44" i="5"/>
  <c r="C43" i="5"/>
  <c r="C42" i="5"/>
  <c r="C116" i="5"/>
  <c r="C115" i="5"/>
  <c r="C114" i="5"/>
  <c r="C113" i="5"/>
  <c r="C112" i="5"/>
  <c r="C111" i="5"/>
  <c r="C110" i="5"/>
  <c r="C109" i="5"/>
  <c r="C108" i="5"/>
  <c r="C106" i="5"/>
  <c r="C105" i="5"/>
  <c r="C104" i="5"/>
  <c r="C103" i="5"/>
  <c r="C102" i="5"/>
  <c r="C101" i="5"/>
  <c r="C100" i="5"/>
  <c r="C99" i="5"/>
  <c r="C98" i="5"/>
  <c r="C97" i="5"/>
  <c r="C96" i="5"/>
  <c r="C146" i="5"/>
  <c r="C143" i="5"/>
  <c r="C142" i="5"/>
  <c r="O146" i="5"/>
  <c r="R146" i="5"/>
  <c r="O143" i="5"/>
  <c r="R143" i="5"/>
  <c r="O142" i="5"/>
  <c r="A146" i="5"/>
  <c r="A145" i="5"/>
  <c r="A142" i="5"/>
  <c r="O11" i="5"/>
  <c r="R11" i="5" s="1"/>
  <c r="R149" i="5" s="1"/>
  <c r="O12" i="5"/>
  <c r="O13" i="5"/>
  <c r="R13" i="5"/>
  <c r="O19" i="5"/>
  <c r="O20" i="5"/>
  <c r="R20" i="5"/>
  <c r="O21" i="5"/>
  <c r="R21" i="5"/>
  <c r="O22" i="5"/>
  <c r="R22" i="5"/>
  <c r="O23" i="5"/>
  <c r="O24" i="5"/>
  <c r="R24" i="5"/>
  <c r="O25" i="5"/>
  <c r="R25" i="5"/>
  <c r="O26" i="5"/>
  <c r="R26" i="5"/>
  <c r="O27" i="5"/>
  <c r="R27" i="5"/>
  <c r="O31" i="5"/>
  <c r="O32" i="5"/>
  <c r="R32" i="5"/>
  <c r="O33" i="5"/>
  <c r="R33" i="5"/>
  <c r="O34" i="5"/>
  <c r="R34" i="5"/>
  <c r="O35" i="5"/>
  <c r="R35" i="5"/>
  <c r="O36" i="5"/>
  <c r="R36" i="5"/>
  <c r="O37" i="5"/>
  <c r="R37" i="5"/>
  <c r="O42" i="5"/>
  <c r="R42" i="5"/>
  <c r="O43" i="5"/>
  <c r="R43" i="5"/>
  <c r="O44" i="5"/>
  <c r="R44" i="5"/>
  <c r="O45" i="5"/>
  <c r="R45" i="5"/>
  <c r="O46" i="5"/>
  <c r="R46" i="5"/>
  <c r="O48" i="5"/>
  <c r="R48" i="5"/>
  <c r="O49" i="5"/>
  <c r="R49" i="5"/>
  <c r="O50" i="5"/>
  <c r="R50" i="5"/>
  <c r="O51" i="5"/>
  <c r="R51" i="5"/>
  <c r="O52" i="5"/>
  <c r="O53" i="5"/>
  <c r="R53" i="5"/>
  <c r="O54" i="5"/>
  <c r="R54" i="5"/>
  <c r="O56" i="5"/>
  <c r="R56" i="5"/>
  <c r="O57" i="5"/>
  <c r="R57" i="5"/>
  <c r="O58" i="5"/>
  <c r="R58" i="5"/>
  <c r="O59" i="5"/>
  <c r="R59" i="5"/>
  <c r="O60" i="5"/>
  <c r="R60" i="5"/>
  <c r="O61" i="5"/>
  <c r="R61" i="5"/>
  <c r="O66" i="5"/>
  <c r="R66" i="5"/>
  <c r="O67" i="5"/>
  <c r="R67" i="5"/>
  <c r="O68" i="5"/>
  <c r="R68" i="5"/>
  <c r="O69" i="5"/>
  <c r="R69" i="5"/>
  <c r="O70" i="5"/>
  <c r="R70" i="5"/>
  <c r="O71" i="5"/>
  <c r="R71" i="5"/>
  <c r="O72" i="5"/>
  <c r="R72" i="5"/>
  <c r="O73" i="5"/>
  <c r="R73" i="5"/>
  <c r="O75" i="5"/>
  <c r="R75" i="5"/>
  <c r="O76" i="5"/>
  <c r="R76" i="5"/>
  <c r="O77" i="5"/>
  <c r="R77" i="5"/>
  <c r="O78" i="5"/>
  <c r="O79" i="5"/>
  <c r="R79" i="5"/>
  <c r="O80" i="5"/>
  <c r="R80" i="5"/>
  <c r="O81" i="5"/>
  <c r="R81" i="5"/>
  <c r="O82" i="5"/>
  <c r="R82" i="5"/>
  <c r="O83" i="5"/>
  <c r="R83" i="5"/>
  <c r="O84" i="5"/>
  <c r="R84" i="5"/>
  <c r="O96" i="5"/>
  <c r="R96" i="5"/>
  <c r="O97" i="5"/>
  <c r="O98" i="5"/>
  <c r="R98" i="5"/>
  <c r="O99" i="5"/>
  <c r="R99" i="5"/>
  <c r="O100" i="5"/>
  <c r="R100" i="5"/>
  <c r="O101" i="5"/>
  <c r="R101" i="5"/>
  <c r="O102" i="5"/>
  <c r="R102" i="5"/>
  <c r="O103" i="5"/>
  <c r="R103" i="5"/>
  <c r="O104" i="5"/>
  <c r="R104" i="5"/>
  <c r="O105" i="5"/>
  <c r="R105" i="5"/>
  <c r="O106" i="5"/>
  <c r="R106" i="5"/>
  <c r="O108" i="5"/>
  <c r="R108" i="5"/>
  <c r="O109" i="5"/>
  <c r="R109" i="5"/>
  <c r="O110" i="5"/>
  <c r="R110" i="5"/>
  <c r="O111" i="5"/>
  <c r="R133" i="5"/>
  <c r="Q9" i="5"/>
  <c r="Q10" i="5"/>
  <c r="Q116" i="5"/>
  <c r="P116" i="5"/>
  <c r="Q115" i="5"/>
  <c r="P115" i="5"/>
  <c r="Q114" i="5"/>
  <c r="P114" i="5"/>
  <c r="Q113" i="5"/>
  <c r="P113" i="5"/>
  <c r="Q94" i="5"/>
  <c r="P94" i="5"/>
  <c r="Q93" i="5"/>
  <c r="P93" i="5"/>
  <c r="Q92" i="5"/>
  <c r="P92" i="5"/>
  <c r="Q91" i="5"/>
  <c r="P91" i="5"/>
  <c r="Q90" i="5"/>
  <c r="P90" i="5"/>
  <c r="Q89" i="5"/>
  <c r="P89" i="5"/>
  <c r="Q88" i="5"/>
  <c r="P88" i="5"/>
  <c r="Q87" i="5"/>
  <c r="P87" i="5"/>
  <c r="Q86" i="5"/>
  <c r="P86" i="5"/>
  <c r="Q85" i="5"/>
  <c r="P85" i="5"/>
  <c r="T63" i="5"/>
  <c r="Q63" i="5"/>
  <c r="P63" i="5"/>
  <c r="T62" i="5"/>
  <c r="Q62" i="5"/>
  <c r="P62" i="5"/>
  <c r="Q40" i="5"/>
  <c r="P40" i="5"/>
  <c r="Q39" i="5"/>
  <c r="P39" i="5"/>
  <c r="Q38" i="5"/>
  <c r="P38" i="5"/>
  <c r="Q30" i="5"/>
  <c r="P30" i="5"/>
  <c r="Q29" i="5"/>
  <c r="P29" i="5"/>
  <c r="P10" i="5"/>
  <c r="P14" i="5"/>
  <c r="Q14" i="5"/>
  <c r="P15" i="5"/>
  <c r="Q15" i="5"/>
  <c r="P16" i="5"/>
  <c r="Q16" i="5"/>
  <c r="P17" i="5"/>
  <c r="Q17" i="5"/>
  <c r="P9" i="5"/>
  <c r="L93" i="5"/>
  <c r="L90" i="5"/>
  <c r="M89" i="5"/>
  <c r="L89" i="5"/>
  <c r="M88" i="5"/>
  <c r="L88" i="5"/>
  <c r="M87" i="5"/>
  <c r="L87" i="5"/>
  <c r="M86" i="5"/>
  <c r="L86" i="5"/>
  <c r="M85" i="5"/>
  <c r="L85" i="5"/>
  <c r="M63" i="5"/>
  <c r="L63" i="5"/>
  <c r="M62" i="5"/>
  <c r="L62" i="5"/>
  <c r="M40" i="5"/>
  <c r="L40" i="5"/>
  <c r="M39" i="5"/>
  <c r="L39" i="5"/>
  <c r="M38" i="5"/>
  <c r="L38" i="5"/>
  <c r="M30" i="5"/>
  <c r="L30" i="5"/>
  <c r="M29" i="5"/>
  <c r="L29" i="5"/>
  <c r="I116" i="5"/>
  <c r="J93" i="5"/>
  <c r="J89" i="5"/>
  <c r="I89" i="5"/>
  <c r="J88" i="5"/>
  <c r="I88" i="5"/>
  <c r="J87" i="5"/>
  <c r="I87" i="5"/>
  <c r="J86" i="5"/>
  <c r="I86" i="5"/>
  <c r="J85" i="5"/>
  <c r="I85" i="5"/>
  <c r="J63" i="5"/>
  <c r="I63" i="5"/>
  <c r="J62" i="5"/>
  <c r="I62" i="5"/>
  <c r="J40" i="5"/>
  <c r="I40" i="5"/>
  <c r="J39" i="5"/>
  <c r="I39" i="5"/>
  <c r="J38" i="5"/>
  <c r="I38" i="5"/>
  <c r="J30" i="5"/>
  <c r="I30" i="5"/>
  <c r="J29" i="5"/>
  <c r="I29" i="5"/>
  <c r="I14" i="5"/>
  <c r="A111" i="5"/>
  <c r="A112" i="5"/>
  <c r="A113" i="5"/>
  <c r="A114" i="5"/>
  <c r="A115" i="5"/>
  <c r="A116" i="5"/>
  <c r="C132" i="5"/>
  <c r="C133" i="5"/>
  <c r="C134" i="5"/>
  <c r="C135" i="5"/>
  <c r="C136" i="5"/>
  <c r="A132" i="5"/>
  <c r="A133" i="5"/>
  <c r="A134" i="5"/>
  <c r="A135" i="5"/>
  <c r="A136" i="5"/>
  <c r="C131" i="5"/>
  <c r="A131" i="5"/>
  <c r="A120" i="5"/>
  <c r="C120" i="5"/>
  <c r="A121" i="5"/>
  <c r="C121" i="5"/>
  <c r="A123" i="5"/>
  <c r="C123" i="5"/>
  <c r="A124" i="5"/>
  <c r="C124" i="5"/>
  <c r="A126" i="5"/>
  <c r="C126" i="5"/>
  <c r="C119" i="5"/>
  <c r="A119" i="5"/>
  <c r="A97" i="5"/>
  <c r="A98" i="5"/>
  <c r="A99" i="5"/>
  <c r="A100" i="5"/>
  <c r="A101" i="5"/>
  <c r="A102" i="5"/>
  <c r="A103" i="5"/>
  <c r="A104" i="5"/>
  <c r="A105" i="5"/>
  <c r="A106" i="5"/>
  <c r="A108" i="5"/>
  <c r="A109" i="5"/>
  <c r="A110" i="5"/>
  <c r="A96" i="5"/>
  <c r="C85" i="5"/>
  <c r="C86" i="5"/>
  <c r="C87" i="5"/>
  <c r="C88" i="5"/>
  <c r="C89" i="5"/>
  <c r="C90" i="5"/>
  <c r="C91" i="5"/>
  <c r="C92" i="5"/>
  <c r="C93" i="5"/>
  <c r="C94" i="5"/>
  <c r="A85" i="5"/>
  <c r="A86" i="5"/>
  <c r="A87" i="5"/>
  <c r="A88" i="5"/>
  <c r="A89" i="5"/>
  <c r="A90" i="5"/>
  <c r="A91" i="5"/>
  <c r="A92" i="5"/>
  <c r="A93" i="5"/>
  <c r="A94" i="5"/>
  <c r="A76" i="5"/>
  <c r="C76" i="5"/>
  <c r="A77" i="5"/>
  <c r="C77" i="5"/>
  <c r="A78" i="5"/>
  <c r="C78" i="5"/>
  <c r="A79" i="5"/>
  <c r="C79" i="5"/>
  <c r="A80" i="5"/>
  <c r="C80" i="5"/>
  <c r="A81" i="5"/>
  <c r="C81" i="5"/>
  <c r="A82" i="5"/>
  <c r="C82" i="5"/>
  <c r="A83" i="5"/>
  <c r="C83" i="5"/>
  <c r="A84" i="5"/>
  <c r="C84" i="5"/>
  <c r="A75" i="5"/>
  <c r="C75" i="5"/>
  <c r="A67" i="5"/>
  <c r="C67" i="5"/>
  <c r="A68" i="5"/>
  <c r="C68" i="5"/>
  <c r="A69" i="5"/>
  <c r="C69" i="5"/>
  <c r="A70" i="5"/>
  <c r="C70" i="5"/>
  <c r="A71" i="5"/>
  <c r="C71" i="5"/>
  <c r="A72" i="5"/>
  <c r="C72" i="5"/>
  <c r="A73" i="5"/>
  <c r="C73" i="5"/>
  <c r="C66" i="5"/>
  <c r="A66" i="5"/>
  <c r="C62" i="5"/>
  <c r="C63" i="5"/>
  <c r="A62" i="5"/>
  <c r="A63" i="5"/>
  <c r="A57" i="5"/>
  <c r="C57" i="5"/>
  <c r="A58" i="5"/>
  <c r="C58" i="5"/>
  <c r="A59" i="5"/>
  <c r="C59" i="5"/>
  <c r="A60" i="5"/>
  <c r="C60" i="5"/>
  <c r="A61" i="5"/>
  <c r="C61" i="5"/>
  <c r="C56" i="5"/>
  <c r="A56" i="5"/>
  <c r="A43" i="5"/>
  <c r="A44" i="5"/>
  <c r="A45" i="5"/>
  <c r="A46" i="5"/>
  <c r="A48" i="5"/>
  <c r="A49" i="5"/>
  <c r="A50" i="5"/>
  <c r="A51" i="5"/>
  <c r="A52" i="5"/>
  <c r="A53" i="5"/>
  <c r="A54" i="5"/>
  <c r="A42" i="5"/>
  <c r="C30" i="5"/>
  <c r="C31" i="5"/>
  <c r="C32" i="5"/>
  <c r="C33" i="5"/>
  <c r="C34" i="5"/>
  <c r="C35" i="5"/>
  <c r="C36" i="5"/>
  <c r="C37" i="5"/>
  <c r="C38" i="5"/>
  <c r="C39" i="5"/>
  <c r="C40" i="5"/>
  <c r="C29" i="5"/>
  <c r="A29" i="5"/>
  <c r="A20" i="5"/>
  <c r="C20" i="5"/>
  <c r="A21" i="5"/>
  <c r="C21" i="5"/>
  <c r="A22" i="5"/>
  <c r="C22" i="5"/>
  <c r="A23" i="5"/>
  <c r="C23" i="5"/>
  <c r="A24" i="5"/>
  <c r="C24" i="5"/>
  <c r="A25" i="5"/>
  <c r="C25" i="5"/>
  <c r="A26" i="5"/>
  <c r="C26" i="5"/>
  <c r="A27" i="5"/>
  <c r="C27" i="5"/>
  <c r="C19" i="5"/>
  <c r="A19" i="5"/>
  <c r="A10" i="5"/>
  <c r="C10" i="5"/>
  <c r="A11" i="5"/>
  <c r="C11" i="5"/>
  <c r="A12" i="5"/>
  <c r="A13" i="5"/>
  <c r="C13" i="5"/>
  <c r="A14" i="5"/>
  <c r="C14" i="5"/>
  <c r="A15" i="5"/>
  <c r="C15" i="5"/>
  <c r="A16" i="5"/>
  <c r="C16" i="5"/>
  <c r="A17" i="5"/>
  <c r="C17" i="5"/>
  <c r="C9" i="5"/>
  <c r="A9" i="5"/>
  <c r="O90" i="5"/>
  <c r="O91" i="5"/>
  <c r="O92" i="5"/>
  <c r="O93" i="5"/>
  <c r="O94" i="5"/>
  <c r="O9" i="5"/>
  <c r="O10" i="5"/>
  <c r="O14" i="5"/>
  <c r="O15" i="5"/>
  <c r="O16" i="5"/>
  <c r="O17" i="5"/>
  <c r="O29" i="5"/>
  <c r="O30" i="5"/>
  <c r="O38" i="5"/>
  <c r="O39" i="5"/>
  <c r="O40" i="5"/>
  <c r="O62" i="5"/>
  <c r="O63" i="5"/>
  <c r="O85" i="5"/>
  <c r="O86" i="5"/>
  <c r="O87" i="5"/>
  <c r="O88" i="5"/>
  <c r="O89" i="5"/>
  <c r="Q133" i="5"/>
  <c r="J131" i="5"/>
  <c r="J132" i="5"/>
  <c r="J133" i="5"/>
  <c r="J135" i="5"/>
  <c r="J136" i="5"/>
  <c r="M135" i="5"/>
  <c r="M136" i="5"/>
  <c r="M134" i="5"/>
  <c r="M132" i="5"/>
  <c r="M131" i="5"/>
  <c r="M133" i="5"/>
  <c r="R19" i="18"/>
  <c r="Q19" i="5"/>
  <c r="R20" i="18"/>
  <c r="R21" i="18"/>
  <c r="R22" i="18"/>
  <c r="Q22" i="5"/>
  <c r="R23" i="18"/>
  <c r="R24" i="18"/>
  <c r="R25" i="18"/>
  <c r="P25" i="5"/>
  <c r="Q25" i="5"/>
  <c r="R26" i="18"/>
  <c r="R27" i="18"/>
  <c r="R31" i="18"/>
  <c r="R32" i="18"/>
  <c r="Q32" i="5"/>
  <c r="R34" i="18"/>
  <c r="R35" i="18"/>
  <c r="R36" i="18"/>
  <c r="P36" i="5"/>
  <c r="R37" i="18"/>
  <c r="Q37" i="5"/>
  <c r="R42" i="18"/>
  <c r="R43" i="18"/>
  <c r="R44" i="18"/>
  <c r="P44" i="5"/>
  <c r="R45" i="18"/>
  <c r="Q45" i="5"/>
  <c r="R46" i="18"/>
  <c r="Q46" i="5"/>
  <c r="R48" i="18"/>
  <c r="Q48" i="5"/>
  <c r="R49" i="18"/>
  <c r="Q49" i="5"/>
  <c r="R50" i="18"/>
  <c r="R51" i="18"/>
  <c r="R52" i="18"/>
  <c r="Q52" i="5"/>
  <c r="R53" i="18"/>
  <c r="Q53" i="5"/>
  <c r="R54" i="18"/>
  <c r="R56" i="18"/>
  <c r="R57" i="18"/>
  <c r="P57" i="5"/>
  <c r="R58" i="18"/>
  <c r="R59" i="18"/>
  <c r="R60" i="18"/>
  <c r="R61" i="18"/>
  <c r="P61" i="5"/>
  <c r="R66" i="18"/>
  <c r="R67" i="18"/>
  <c r="Q67" i="5"/>
  <c r="R68" i="18"/>
  <c r="Q68" i="5"/>
  <c r="R69" i="18"/>
  <c r="Q69" i="5"/>
  <c r="R70" i="18"/>
  <c r="R71" i="18"/>
  <c r="R72" i="18"/>
  <c r="Q72" i="5"/>
  <c r="R73" i="18"/>
  <c r="R75" i="18"/>
  <c r="P75" i="5"/>
  <c r="R76" i="18"/>
  <c r="Q76" i="5"/>
  <c r="R77" i="18"/>
  <c r="Q77" i="5"/>
  <c r="R78" i="18"/>
  <c r="R79" i="18"/>
  <c r="Q79" i="5"/>
  <c r="R80" i="18"/>
  <c r="Q80" i="5"/>
  <c r="R81" i="18"/>
  <c r="Q81" i="5"/>
  <c r="R82" i="18"/>
  <c r="R83" i="18"/>
  <c r="R84" i="18"/>
  <c r="Q84" i="5"/>
  <c r="R96" i="18"/>
  <c r="Q96" i="5"/>
  <c r="R97" i="18"/>
  <c r="Q97" i="5"/>
  <c r="R98" i="18"/>
  <c r="R99" i="18"/>
  <c r="P99" i="5"/>
  <c r="R100" i="18"/>
  <c r="Q100" i="5"/>
  <c r="R101" i="18"/>
  <c r="Q101" i="5"/>
  <c r="R102" i="18"/>
  <c r="R103" i="18"/>
  <c r="R104" i="18"/>
  <c r="Q104" i="5"/>
  <c r="R105" i="18"/>
  <c r="P105" i="5"/>
  <c r="R106" i="18"/>
  <c r="R108" i="18"/>
  <c r="Q108" i="5"/>
  <c r="R109" i="18"/>
  <c r="Q109" i="5"/>
  <c r="R110" i="18"/>
  <c r="Q110" i="5"/>
  <c r="R111" i="18"/>
  <c r="R119" i="18"/>
  <c r="Q119" i="5"/>
  <c r="R120" i="18"/>
  <c r="Q120" i="5"/>
  <c r="R121" i="18"/>
  <c r="R123" i="18"/>
  <c r="P123" i="5"/>
  <c r="R124" i="18"/>
  <c r="Q124" i="5"/>
  <c r="R126" i="18"/>
  <c r="Q126" i="5"/>
  <c r="R12" i="18"/>
  <c r="Q12" i="5"/>
  <c r="R13" i="18"/>
  <c r="D146" i="18"/>
  <c r="R146" i="18"/>
  <c r="R11" i="18"/>
  <c r="O134" i="5"/>
  <c r="Q134" i="5"/>
  <c r="J134" i="5"/>
  <c r="Q146" i="18"/>
  <c r="S146" i="18"/>
  <c r="J146" i="5"/>
  <c r="Q19" i="18"/>
  <c r="S19" i="18"/>
  <c r="Q20" i="18"/>
  <c r="S20" i="18"/>
  <c r="Q21" i="18"/>
  <c r="S21" i="18"/>
  <c r="Q22" i="18"/>
  <c r="S22" i="18"/>
  <c r="Q23" i="18"/>
  <c r="S23" i="18"/>
  <c r="Q24" i="18"/>
  <c r="S24" i="18"/>
  <c r="Q25" i="18"/>
  <c r="S25" i="18"/>
  <c r="Q26" i="18"/>
  <c r="S26" i="18"/>
  <c r="Q27" i="18"/>
  <c r="S27" i="18"/>
  <c r="Q31" i="18"/>
  <c r="S31" i="18"/>
  <c r="Q32" i="18"/>
  <c r="S32" i="18"/>
  <c r="Q33" i="18"/>
  <c r="S33" i="18"/>
  <c r="Q34" i="18"/>
  <c r="S34" i="18"/>
  <c r="Q35" i="18"/>
  <c r="S35" i="18"/>
  <c r="Q36" i="18"/>
  <c r="S36" i="18"/>
  <c r="Q37" i="18"/>
  <c r="S37" i="18"/>
  <c r="Q42" i="18"/>
  <c r="S42" i="18"/>
  <c r="Q43" i="18"/>
  <c r="S43" i="18"/>
  <c r="J43" i="5"/>
  <c r="Q44" i="18"/>
  <c r="S44" i="18"/>
  <c r="J44" i="5"/>
  <c r="Q45" i="18"/>
  <c r="S45" i="18"/>
  <c r="Q46" i="18"/>
  <c r="S46" i="18"/>
  <c r="J46" i="5"/>
  <c r="Q48" i="18"/>
  <c r="S48" i="18"/>
  <c r="Q49" i="18"/>
  <c r="S49" i="18"/>
  <c r="J49" i="5"/>
  <c r="Q50" i="18"/>
  <c r="S50" i="18"/>
  <c r="J50" i="5"/>
  <c r="Q51" i="18"/>
  <c r="S51" i="18"/>
  <c r="Q52" i="18"/>
  <c r="S52" i="18"/>
  <c r="J52" i="5"/>
  <c r="Q53" i="18"/>
  <c r="S53" i="18"/>
  <c r="J53" i="5"/>
  <c r="Q54" i="18"/>
  <c r="S54" i="18"/>
  <c r="J54" i="5"/>
  <c r="Q56" i="18"/>
  <c r="S56" i="18"/>
  <c r="J56" i="5"/>
  <c r="Q57" i="18"/>
  <c r="S57" i="18"/>
  <c r="Q58" i="18"/>
  <c r="S58" i="18"/>
  <c r="J58" i="5"/>
  <c r="Q59" i="18"/>
  <c r="S59" i="18"/>
  <c r="Q60" i="18"/>
  <c r="S60" i="18"/>
  <c r="J60" i="5"/>
  <c r="Q61" i="18"/>
  <c r="S61" i="18"/>
  <c r="J61" i="5"/>
  <c r="Q66" i="18"/>
  <c r="S66" i="18"/>
  <c r="Q67" i="18"/>
  <c r="S67" i="18"/>
  <c r="J67" i="5"/>
  <c r="Q68" i="18"/>
  <c r="S68" i="18"/>
  <c r="J68" i="5"/>
  <c r="Q69" i="18"/>
  <c r="S69" i="18"/>
  <c r="J69" i="5"/>
  <c r="Q70" i="18"/>
  <c r="S70" i="18"/>
  <c r="Q71" i="18"/>
  <c r="S71" i="18"/>
  <c r="J71" i="5"/>
  <c r="Q72" i="18"/>
  <c r="S72" i="18"/>
  <c r="Q73" i="18"/>
  <c r="S73" i="18"/>
  <c r="J73" i="5"/>
  <c r="Q75" i="18"/>
  <c r="S75" i="18"/>
  <c r="J75" i="5"/>
  <c r="Q76" i="18"/>
  <c r="S76" i="18"/>
  <c r="Q77" i="18"/>
  <c r="S77" i="18"/>
  <c r="Q78" i="18"/>
  <c r="S78" i="18"/>
  <c r="Q79" i="18"/>
  <c r="S79" i="18"/>
  <c r="J79" i="5"/>
  <c r="Q80" i="18"/>
  <c r="S80" i="18"/>
  <c r="J80" i="5"/>
  <c r="Q81" i="18"/>
  <c r="S81" i="18"/>
  <c r="J81" i="5"/>
  <c r="Q82" i="18"/>
  <c r="S82" i="18"/>
  <c r="Q83" i="18"/>
  <c r="S83" i="18"/>
  <c r="Q84" i="18"/>
  <c r="S84" i="18"/>
  <c r="Q96" i="18"/>
  <c r="S96" i="18"/>
  <c r="Q97" i="18"/>
  <c r="S97" i="18"/>
  <c r="Q98" i="18"/>
  <c r="S98" i="18"/>
  <c r="J98" i="5"/>
  <c r="Q99" i="18"/>
  <c r="S99" i="18"/>
  <c r="Q100" i="18"/>
  <c r="S100" i="18"/>
  <c r="Q101" i="18"/>
  <c r="S101" i="18"/>
  <c r="Q102" i="18"/>
  <c r="S102" i="18"/>
  <c r="Q103" i="18"/>
  <c r="S103" i="18"/>
  <c r="J103" i="5"/>
  <c r="Q104" i="18"/>
  <c r="S104" i="18"/>
  <c r="Q105" i="18"/>
  <c r="S105" i="18"/>
  <c r="Q106" i="18"/>
  <c r="S106" i="18"/>
  <c r="Q108" i="18"/>
  <c r="S108" i="18"/>
  <c r="Q109" i="18"/>
  <c r="S109" i="18"/>
  <c r="Q110" i="18"/>
  <c r="S110" i="18"/>
  <c r="Q111" i="18"/>
  <c r="S111" i="18"/>
  <c r="J111" i="5"/>
  <c r="Q119" i="18"/>
  <c r="S119" i="18"/>
  <c r="Q120" i="18"/>
  <c r="S120" i="18"/>
  <c r="Q121" i="18"/>
  <c r="O121" i="18"/>
  <c r="T121" i="18"/>
  <c r="S121" i="18"/>
  <c r="J121" i="5"/>
  <c r="Q123" i="18"/>
  <c r="S123" i="18"/>
  <c r="Q124" i="18"/>
  <c r="S124" i="18"/>
  <c r="Q126" i="18"/>
  <c r="S126" i="18"/>
  <c r="Q12" i="18"/>
  <c r="S12" i="18"/>
  <c r="Q13" i="18"/>
  <c r="S13" i="18"/>
  <c r="Q11" i="18"/>
  <c r="S11" i="18"/>
  <c r="R33" i="18"/>
  <c r="O11" i="18"/>
  <c r="T11" i="18"/>
  <c r="O12" i="18"/>
  <c r="O13" i="18"/>
  <c r="O19" i="18"/>
  <c r="O20" i="18"/>
  <c r="O21" i="18"/>
  <c r="O22" i="18"/>
  <c r="O23" i="18"/>
  <c r="T23" i="18"/>
  <c r="O24" i="18"/>
  <c r="T24" i="18"/>
  <c r="O25" i="18"/>
  <c r="O26" i="18"/>
  <c r="T26" i="18"/>
  <c r="O27" i="18"/>
  <c r="T27" i="18"/>
  <c r="O31" i="18"/>
  <c r="T31" i="18"/>
  <c r="O32" i="18"/>
  <c r="O33" i="18"/>
  <c r="T33" i="18"/>
  <c r="O34" i="18"/>
  <c r="O35" i="18"/>
  <c r="O36" i="18"/>
  <c r="T36" i="18"/>
  <c r="O37" i="18"/>
  <c r="T37" i="18"/>
  <c r="M37" i="5"/>
  <c r="O42" i="18"/>
  <c r="O43" i="18"/>
  <c r="O44" i="18"/>
  <c r="T44" i="18"/>
  <c r="T6" i="18"/>
  <c r="L44" i="5" s="1"/>
  <c r="O45" i="18"/>
  <c r="O46" i="18"/>
  <c r="T46" i="18"/>
  <c r="M46" i="5"/>
  <c r="O48" i="18"/>
  <c r="T48" i="18"/>
  <c r="O49" i="18"/>
  <c r="T49" i="18"/>
  <c r="M49" i="5"/>
  <c r="O50" i="18"/>
  <c r="O51" i="18"/>
  <c r="T51" i="18"/>
  <c r="M51" i="5"/>
  <c r="O52" i="18"/>
  <c r="T52" i="18"/>
  <c r="O53" i="18"/>
  <c r="T53" i="18"/>
  <c r="O54" i="18"/>
  <c r="T54" i="18"/>
  <c r="M54" i="5"/>
  <c r="O56" i="18"/>
  <c r="T56" i="18"/>
  <c r="M56" i="5"/>
  <c r="O57" i="18"/>
  <c r="T57" i="18"/>
  <c r="M57" i="5"/>
  <c r="O58" i="18"/>
  <c r="T58" i="18"/>
  <c r="M58" i="5"/>
  <c r="O59" i="18"/>
  <c r="T59" i="18"/>
  <c r="M59" i="5"/>
  <c r="O60" i="18"/>
  <c r="O61" i="18"/>
  <c r="T61" i="18"/>
  <c r="M61" i="5"/>
  <c r="O66" i="18"/>
  <c r="T66" i="18"/>
  <c r="M66" i="5"/>
  <c r="O67" i="18"/>
  <c r="T67" i="18"/>
  <c r="O68" i="18"/>
  <c r="O69" i="18"/>
  <c r="T69" i="18"/>
  <c r="M69" i="5"/>
  <c r="O70" i="18"/>
  <c r="T70" i="18"/>
  <c r="M70" i="5"/>
  <c r="O71" i="18"/>
  <c r="T71" i="18"/>
  <c r="M71" i="5"/>
  <c r="O72" i="18"/>
  <c r="O73" i="18"/>
  <c r="O75" i="18"/>
  <c r="O76" i="18"/>
  <c r="O77" i="18"/>
  <c r="O78" i="18"/>
  <c r="T78" i="18"/>
  <c r="M78" i="5"/>
  <c r="O79" i="18"/>
  <c r="T79" i="18"/>
  <c r="L79" i="5"/>
  <c r="O80" i="18"/>
  <c r="O81" i="18"/>
  <c r="T81" i="18"/>
  <c r="M81" i="5"/>
  <c r="O82" i="18"/>
  <c r="T82" i="18"/>
  <c r="O83" i="18"/>
  <c r="O84" i="18"/>
  <c r="T84" i="18"/>
  <c r="O97" i="18"/>
  <c r="O98" i="18"/>
  <c r="T98" i="18"/>
  <c r="O99" i="18"/>
  <c r="T99" i="18"/>
  <c r="O100" i="18"/>
  <c r="O101" i="18"/>
  <c r="T101" i="18"/>
  <c r="O102" i="18"/>
  <c r="O103" i="18"/>
  <c r="O104" i="18"/>
  <c r="T104" i="18"/>
  <c r="O105" i="18"/>
  <c r="O106" i="18"/>
  <c r="T106" i="18"/>
  <c r="M106" i="5"/>
  <c r="O108" i="18"/>
  <c r="O109" i="18"/>
  <c r="T109" i="18"/>
  <c r="O110" i="18"/>
  <c r="O111" i="18"/>
  <c r="O119" i="18"/>
  <c r="T119" i="18"/>
  <c r="O120" i="18"/>
  <c r="T120" i="18"/>
  <c r="O123" i="18"/>
  <c r="O124" i="18"/>
  <c r="T124" i="18"/>
  <c r="O126" i="18"/>
  <c r="T126" i="18"/>
  <c r="O96" i="18"/>
  <c r="T96" i="18"/>
  <c r="O146" i="18"/>
  <c r="T146" i="18"/>
  <c r="M146" i="5"/>
  <c r="D142" i="18"/>
  <c r="Q142" i="18"/>
  <c r="S142" i="18"/>
  <c r="R142" i="18"/>
  <c r="O142" i="18"/>
  <c r="D141" i="18"/>
  <c r="D145" i="18"/>
  <c r="I145" i="18"/>
  <c r="K116" i="18"/>
  <c r="D116" i="5" s="1"/>
  <c r="K115" i="18"/>
  <c r="D115" i="5"/>
  <c r="K114" i="18"/>
  <c r="D114" i="5"/>
  <c r="K113" i="18"/>
  <c r="D113" i="5" s="1"/>
  <c r="K94" i="18"/>
  <c r="D94" i="5" s="1"/>
  <c r="K93" i="18"/>
  <c r="D93" i="5"/>
  <c r="K92" i="18"/>
  <c r="D92" i="5"/>
  <c r="K91" i="18"/>
  <c r="D91" i="5" s="1"/>
  <c r="K90" i="18"/>
  <c r="D90" i="5" s="1"/>
  <c r="K89" i="18"/>
  <c r="D89" i="5"/>
  <c r="K88" i="18"/>
  <c r="D88" i="5"/>
  <c r="K87" i="18"/>
  <c r="D87" i="5" s="1"/>
  <c r="K86" i="18"/>
  <c r="D86" i="5" s="1"/>
  <c r="K85" i="18"/>
  <c r="D85" i="5"/>
  <c r="K63" i="18"/>
  <c r="D63" i="5"/>
  <c r="K62" i="18"/>
  <c r="D62" i="5" s="1"/>
  <c r="K40" i="18"/>
  <c r="D40" i="5" s="1"/>
  <c r="K39" i="18"/>
  <c r="D39" i="5"/>
  <c r="K38" i="18"/>
  <c r="D38" i="5"/>
  <c r="K30" i="18"/>
  <c r="D30" i="5" s="1"/>
  <c r="K29" i="18"/>
  <c r="D29" i="5" s="1"/>
  <c r="K17" i="18"/>
  <c r="D17" i="5"/>
  <c r="K16" i="18"/>
  <c r="D16" i="5"/>
  <c r="K15" i="18"/>
  <c r="D15" i="5" s="1"/>
  <c r="K14" i="18"/>
  <c r="D14" i="5" s="1"/>
  <c r="K10" i="18"/>
  <c r="D10" i="5"/>
  <c r="K9" i="18"/>
  <c r="D9" i="5"/>
  <c r="E6" i="18"/>
  <c r="F6" i="18"/>
  <c r="D83" i="18"/>
  <c r="G6" i="18"/>
  <c r="I6" i="18"/>
  <c r="K83" i="18"/>
  <c r="D83" i="5" s="1"/>
  <c r="D75" i="18"/>
  <c r="D76" i="18"/>
  <c r="D77" i="18"/>
  <c r="D78" i="18"/>
  <c r="D79" i="18"/>
  <c r="D80" i="18"/>
  <c r="D81" i="18"/>
  <c r="D82" i="18"/>
  <c r="D84" i="18"/>
  <c r="D119" i="18"/>
  <c r="D118" i="18"/>
  <c r="E118" i="18"/>
  <c r="G118" i="18"/>
  <c r="I118" i="18"/>
  <c r="K119" i="18" s="1"/>
  <c r="D119" i="5" s="1"/>
  <c r="D120" i="18"/>
  <c r="D121" i="18"/>
  <c r="D123" i="18"/>
  <c r="D124" i="18"/>
  <c r="D126" i="18"/>
  <c r="D129" i="18"/>
  <c r="E129" i="18"/>
  <c r="G129" i="18"/>
  <c r="K139" i="18" s="1"/>
  <c r="D139" i="5" s="1"/>
  <c r="I129" i="18"/>
  <c r="O143" i="18"/>
  <c r="O116" i="18"/>
  <c r="O115" i="18"/>
  <c r="O114" i="18"/>
  <c r="O113" i="18"/>
  <c r="O7" i="18"/>
  <c r="R143" i="18"/>
  <c r="Q143" i="5"/>
  <c r="Q143" i="18"/>
  <c r="S143" i="18"/>
  <c r="Q136" i="18"/>
  <c r="Q135" i="18"/>
  <c r="Q134" i="18"/>
  <c r="Q133" i="18"/>
  <c r="Q132" i="18"/>
  <c r="Q131" i="18"/>
  <c r="N7" i="18"/>
  <c r="R8" i="18"/>
  <c r="S8" i="18"/>
  <c r="T8" i="18"/>
  <c r="R9" i="18"/>
  <c r="S9" i="18"/>
  <c r="T9" i="18"/>
  <c r="R10" i="18"/>
  <c r="S10" i="18"/>
  <c r="T10" i="18"/>
  <c r="R14" i="18"/>
  <c r="S14" i="18"/>
  <c r="T14" i="18"/>
  <c r="R15" i="18"/>
  <c r="S15" i="18"/>
  <c r="T15" i="18"/>
  <c r="R16" i="18"/>
  <c r="S16" i="18"/>
  <c r="T16" i="18"/>
  <c r="R17" i="18"/>
  <c r="S17" i="18"/>
  <c r="T17" i="18"/>
  <c r="R29" i="18"/>
  <c r="S29" i="18"/>
  <c r="T29" i="18"/>
  <c r="R30" i="18"/>
  <c r="S30" i="18"/>
  <c r="T30" i="18"/>
  <c r="R38" i="18"/>
  <c r="S38" i="18"/>
  <c r="T38" i="18"/>
  <c r="R39" i="18"/>
  <c r="S39" i="18"/>
  <c r="T39" i="18"/>
  <c r="R40" i="18"/>
  <c r="S40" i="18"/>
  <c r="T40" i="18"/>
  <c r="R62" i="18"/>
  <c r="S62" i="18"/>
  <c r="T62" i="18"/>
  <c r="R63" i="18"/>
  <c r="S63" i="18"/>
  <c r="T63" i="18"/>
  <c r="R85" i="18"/>
  <c r="S85" i="18"/>
  <c r="T85" i="18"/>
  <c r="R86" i="18"/>
  <c r="S86" i="18"/>
  <c r="T86" i="18"/>
  <c r="R87" i="18"/>
  <c r="S87" i="18"/>
  <c r="T87" i="18"/>
  <c r="R88" i="18"/>
  <c r="S88" i="18"/>
  <c r="T88" i="18"/>
  <c r="R89" i="18"/>
  <c r="S89" i="18"/>
  <c r="T89" i="18"/>
  <c r="Q113" i="18"/>
  <c r="R113" i="18"/>
  <c r="S113" i="18"/>
  <c r="T113" i="18"/>
  <c r="Q114" i="18"/>
  <c r="R114" i="18"/>
  <c r="S114" i="18"/>
  <c r="T114" i="18"/>
  <c r="Q115" i="18"/>
  <c r="R115" i="18"/>
  <c r="S115" i="18"/>
  <c r="T115" i="18"/>
  <c r="Q116" i="18"/>
  <c r="R116" i="18"/>
  <c r="S116" i="18"/>
  <c r="T116" i="18"/>
  <c r="H20" i="17"/>
  <c r="F124" i="5"/>
  <c r="L136" i="5"/>
  <c r="M53" i="5"/>
  <c r="L53" i="5"/>
  <c r="F15" i="5"/>
  <c r="S144" i="18"/>
  <c r="T148" i="18"/>
  <c r="M148" i="5"/>
  <c r="S148" i="18"/>
  <c r="J148" i="5"/>
  <c r="F91" i="5"/>
  <c r="L132" i="5"/>
  <c r="I71" i="5"/>
  <c r="J35" i="5"/>
  <c r="R132" i="5"/>
  <c r="Q58" i="5"/>
  <c r="R31" i="5"/>
  <c r="Q47" i="5"/>
  <c r="Q13" i="5"/>
  <c r="Q122" i="5"/>
  <c r="R111" i="5"/>
  <c r="R97" i="5"/>
  <c r="R78" i="5"/>
  <c r="Q70" i="5"/>
  <c r="Q44" i="5"/>
  <c r="R136" i="5"/>
  <c r="Q103" i="5"/>
  <c r="Q83" i="5"/>
  <c r="Q61" i="5"/>
  <c r="Q59" i="5"/>
  <c r="Q50" i="5"/>
  <c r="Q34" i="5"/>
  <c r="Q27" i="5"/>
  <c r="Q23" i="5"/>
  <c r="F111" i="5"/>
  <c r="R52" i="5"/>
  <c r="R23" i="5"/>
  <c r="Q20" i="5"/>
  <c r="R19" i="5"/>
  <c r="R12" i="5"/>
  <c r="L58" i="5"/>
  <c r="L46" i="5"/>
  <c r="Q130" i="5"/>
  <c r="L130" i="5"/>
  <c r="L14" i="5"/>
  <c r="I16" i="5"/>
  <c r="J70" i="5"/>
  <c r="L115" i="5"/>
  <c r="M79" i="5"/>
  <c r="J91" i="5"/>
  <c r="Q147" i="5"/>
  <c r="R147" i="5"/>
  <c r="M98" i="5"/>
  <c r="L66" i="5"/>
  <c r="R144" i="5"/>
  <c r="J112" i="5"/>
  <c r="P20" i="5"/>
  <c r="P47" i="5"/>
  <c r="P59" i="5"/>
  <c r="P21" i="5"/>
  <c r="P51" i="5"/>
  <c r="P130" i="5"/>
  <c r="P112" i="5"/>
  <c r="P11" i="5"/>
  <c r="P72" i="5"/>
  <c r="P83" i="5"/>
  <c r="P46" i="5"/>
  <c r="P121" i="5"/>
  <c r="P12" i="5"/>
  <c r="P49" i="5"/>
  <c r="P135" i="5"/>
  <c r="P68" i="5"/>
  <c r="P60" i="5"/>
  <c r="P84" i="5"/>
  <c r="P33" i="5"/>
  <c r="P136" i="5"/>
  <c r="P79" i="5"/>
  <c r="P26" i="5"/>
  <c r="P23" i="5"/>
  <c r="P22" i="5"/>
  <c r="I65" i="5"/>
  <c r="T65" i="5" s="1"/>
  <c r="I127" i="5"/>
  <c r="M67" i="5"/>
  <c r="L67" i="5"/>
  <c r="J12" i="5"/>
  <c r="J42" i="5"/>
  <c r="F9" i="5"/>
  <c r="F27" i="5"/>
  <c r="F37" i="5"/>
  <c r="I52" i="5"/>
  <c r="Q135" i="5"/>
  <c r="P111" i="5"/>
  <c r="P132" i="5"/>
  <c r="P53" i="5"/>
  <c r="T32" i="18"/>
  <c r="Q125" i="5"/>
  <c r="P100" i="5"/>
  <c r="Q26" i="5"/>
  <c r="Q123" i="5"/>
  <c r="J142" i="5"/>
  <c r="L96" i="5"/>
  <c r="T123" i="18"/>
  <c r="M123" i="5"/>
  <c r="T110" i="18"/>
  <c r="T83" i="18"/>
  <c r="M83" i="5"/>
  <c r="T77" i="18"/>
  <c r="M77" i="5"/>
  <c r="T72" i="18"/>
  <c r="M72" i="5"/>
  <c r="T68" i="18"/>
  <c r="L68" i="5"/>
  <c r="T35" i="18"/>
  <c r="M35" i="5"/>
  <c r="T22" i="18"/>
  <c r="L22" i="5"/>
  <c r="T13" i="18"/>
  <c r="J82" i="5"/>
  <c r="T34" i="18"/>
  <c r="L34" i="5"/>
  <c r="Q60" i="5"/>
  <c r="Q56" i="5"/>
  <c r="Q43" i="5"/>
  <c r="Q21" i="5"/>
  <c r="F96" i="5"/>
  <c r="F106" i="5"/>
  <c r="T122" i="18"/>
  <c r="L144" i="5"/>
  <c r="Q73" i="5"/>
  <c r="T111" i="18"/>
  <c r="T80" i="18"/>
  <c r="T60" i="18"/>
  <c r="T50" i="18"/>
  <c r="M50" i="5"/>
  <c r="L146" i="5"/>
  <c r="P32" i="5"/>
  <c r="P146" i="5"/>
  <c r="P77" i="5"/>
  <c r="Q33" i="5"/>
  <c r="L54" i="5"/>
  <c r="T76" i="18"/>
  <c r="M76" i="5"/>
  <c r="T45" i="18"/>
  <c r="T42" i="18"/>
  <c r="L42" i="5"/>
  <c r="T21" i="18"/>
  <c r="L21" i="5"/>
  <c r="T12" i="18"/>
  <c r="J19" i="5"/>
  <c r="Q11" i="5"/>
  <c r="Q149" i="5" s="1"/>
  <c r="Q82" i="5"/>
  <c r="M32" i="5"/>
  <c r="T127" i="18"/>
  <c r="J66" i="5"/>
  <c r="J45" i="5"/>
  <c r="L57" i="5"/>
  <c r="J72" i="5"/>
  <c r="J76" i="5"/>
  <c r="L77" i="5"/>
  <c r="J51" i="5"/>
  <c r="P131" i="5"/>
  <c r="K25" i="18"/>
  <c r="D25" i="5" s="1"/>
  <c r="F92" i="5"/>
  <c r="M101" i="5"/>
  <c r="F105" i="5"/>
  <c r="P78" i="5"/>
  <c r="P73" i="5"/>
  <c r="P69" i="5"/>
  <c r="P96" i="5"/>
  <c r="P48" i="5"/>
  <c r="P56" i="5"/>
  <c r="P119" i="5"/>
  <c r="P106" i="5"/>
  <c r="P101" i="5"/>
  <c r="P103" i="5"/>
  <c r="L61" i="5"/>
  <c r="Q66" i="5"/>
  <c r="Q98" i="5"/>
  <c r="L56" i="5"/>
  <c r="R131" i="5"/>
  <c r="T97" i="18"/>
  <c r="L97" i="5"/>
  <c r="M68" i="5"/>
  <c r="T43" i="18"/>
  <c r="Q146" i="5"/>
  <c r="Q106" i="5"/>
  <c r="Q35" i="5"/>
  <c r="L114" i="5"/>
  <c r="F14" i="5"/>
  <c r="I19" i="5"/>
  <c r="J27" i="5"/>
  <c r="F58" i="5"/>
  <c r="F73" i="5"/>
  <c r="F78" i="5"/>
  <c r="P124" i="5"/>
  <c r="K124" i="18"/>
  <c r="D124" i="5" s="1"/>
  <c r="T103" i="18"/>
  <c r="L103" i="5"/>
  <c r="T75" i="18"/>
  <c r="M75" i="5"/>
  <c r="K147" i="18"/>
  <c r="D147" i="5"/>
  <c r="P37" i="5"/>
  <c r="P134" i="5"/>
  <c r="P35" i="5"/>
  <c r="P120" i="5"/>
  <c r="P70" i="5"/>
  <c r="P27" i="5"/>
  <c r="P80" i="5"/>
  <c r="P97" i="5"/>
  <c r="P98" i="5"/>
  <c r="P67" i="5"/>
  <c r="Q144" i="5"/>
  <c r="Q71" i="5"/>
  <c r="Q127" i="5"/>
  <c r="L148" i="5"/>
  <c r="F114" i="5"/>
  <c r="T102" i="18"/>
  <c r="L102" i="5"/>
  <c r="T73" i="18"/>
  <c r="F143" i="5"/>
  <c r="T47" i="18"/>
  <c r="P82" i="5"/>
  <c r="P19" i="5"/>
  <c r="J144" i="5"/>
  <c r="T108" i="18"/>
  <c r="L108" i="5"/>
  <c r="J147" i="5"/>
  <c r="P147" i="5"/>
  <c r="P71" i="5"/>
  <c r="P76" i="5"/>
  <c r="P54" i="5"/>
  <c r="P107" i="5"/>
  <c r="P133" i="5"/>
  <c r="P31" i="5"/>
  <c r="P65" i="5"/>
  <c r="P34" i="5"/>
  <c r="F83" i="5"/>
  <c r="L59" i="5"/>
  <c r="Q102" i="5"/>
  <c r="J48" i="5"/>
  <c r="M44" i="5"/>
  <c r="Q148" i="5"/>
  <c r="L72" i="5"/>
  <c r="T25" i="18"/>
  <c r="M25" i="5"/>
  <c r="T20" i="18"/>
  <c r="M20" i="5"/>
  <c r="J77" i="5"/>
  <c r="Q51" i="5"/>
  <c r="M99" i="5"/>
  <c r="F112" i="5"/>
  <c r="T139" i="18"/>
  <c r="M139" i="5"/>
  <c r="P109" i="5"/>
  <c r="Q75" i="5"/>
  <c r="R134" i="5"/>
  <c r="Q99" i="5"/>
  <c r="J17" i="5"/>
  <c r="P102" i="5"/>
  <c r="P42" i="5"/>
  <c r="P24" i="5"/>
  <c r="P13" i="5"/>
  <c r="P43" i="5"/>
  <c r="P126" i="5"/>
  <c r="P45" i="5"/>
  <c r="P50" i="5"/>
  <c r="P52" i="5"/>
  <c r="P58" i="5"/>
  <c r="L76" i="5"/>
  <c r="J57" i="5"/>
  <c r="Q36" i="5"/>
  <c r="Q107" i="5"/>
  <c r="Q24" i="5"/>
  <c r="Q105" i="5"/>
  <c r="J92" i="5"/>
  <c r="T143" i="18"/>
  <c r="L143" i="5"/>
  <c r="T100" i="18"/>
  <c r="T19" i="18"/>
  <c r="L19" i="5"/>
  <c r="F42" i="5"/>
  <c r="F46" i="5"/>
  <c r="F51" i="5"/>
  <c r="F60" i="5"/>
  <c r="F71" i="5"/>
  <c r="F76" i="5"/>
  <c r="M84" i="5"/>
  <c r="T107" i="18"/>
  <c r="T147" i="18"/>
  <c r="M147" i="5"/>
  <c r="Q112" i="5"/>
  <c r="P143" i="5"/>
  <c r="Q57" i="5"/>
  <c r="P108" i="5"/>
  <c r="P122" i="5"/>
  <c r="P142" i="5"/>
  <c r="P66" i="5"/>
  <c r="P104" i="5"/>
  <c r="P81" i="5"/>
  <c r="P110" i="5"/>
  <c r="L10" i="5"/>
  <c r="K146" i="18"/>
  <c r="D146" i="5"/>
  <c r="T105" i="18"/>
  <c r="L105" i="5"/>
  <c r="Q42" i="5"/>
  <c r="F130" i="5"/>
  <c r="L109" i="5"/>
  <c r="L37" i="5"/>
  <c r="L110" i="5"/>
  <c r="L120" i="5"/>
  <c r="K36" i="18"/>
  <c r="D36" i="5"/>
  <c r="M120" i="5"/>
  <c r="F110" i="5"/>
  <c r="J37" i="5"/>
  <c r="F21" i="5"/>
  <c r="L94" i="5"/>
  <c r="F94" i="5"/>
  <c r="J16" i="5"/>
  <c r="J14" i="5"/>
  <c r="F84" i="5"/>
  <c r="L27" i="5"/>
  <c r="L101" i="5"/>
  <c r="J33" i="5"/>
  <c r="L92" i="5"/>
  <c r="L125" i="5"/>
  <c r="F116" i="5"/>
  <c r="L48" i="5"/>
  <c r="L33" i="5"/>
  <c r="M31" i="5"/>
  <c r="M23" i="5"/>
  <c r="J126" i="5"/>
  <c r="J101" i="5"/>
  <c r="J99" i="5"/>
  <c r="J31" i="5"/>
  <c r="J25" i="5"/>
  <c r="I92" i="5"/>
  <c r="J114" i="5"/>
  <c r="M14" i="5"/>
  <c r="M116" i="5"/>
  <c r="F97" i="5"/>
  <c r="L131" i="5"/>
  <c r="L112" i="5"/>
  <c r="J120" i="5"/>
  <c r="J110" i="5"/>
  <c r="F31" i="5"/>
  <c r="M94" i="5"/>
  <c r="F16" i="5"/>
  <c r="M16" i="5"/>
  <c r="J84" i="5"/>
  <c r="L99" i="5"/>
  <c r="L12" i="5"/>
  <c r="M82" i="5"/>
  <c r="F126" i="5"/>
  <c r="M110" i="5"/>
  <c r="M21" i="5"/>
  <c r="J123" i="5"/>
  <c r="J108" i="5"/>
  <c r="J97" i="5"/>
  <c r="J23" i="5"/>
  <c r="I9" i="5"/>
  <c r="J90" i="5"/>
  <c r="I114" i="5"/>
  <c r="L9" i="5"/>
  <c r="M92" i="5"/>
  <c r="L116" i="5"/>
  <c r="M9" i="5"/>
  <c r="I37" i="5"/>
  <c r="I94" i="5"/>
  <c r="F25" i="5"/>
  <c r="F33" i="5"/>
  <c r="L82" i="5"/>
  <c r="L71" i="5"/>
  <c r="L78" i="5"/>
  <c r="L50" i="5"/>
  <c r="L49" i="5"/>
  <c r="L119" i="5"/>
  <c r="L69" i="5"/>
  <c r="M126" i="5"/>
  <c r="M27" i="5"/>
  <c r="M12" i="5"/>
  <c r="J105" i="5"/>
  <c r="J21" i="5"/>
  <c r="I90" i="5"/>
  <c r="M143" i="5"/>
  <c r="J143" i="5"/>
  <c r="M105" i="5"/>
  <c r="K27" i="18"/>
  <c r="D27" i="5"/>
  <c r="K61" i="18"/>
  <c r="D61" i="5" s="1"/>
  <c r="K50" i="18"/>
  <c r="D50" i="5" s="1"/>
  <c r="K72" i="18"/>
  <c r="D72" i="5"/>
  <c r="I43" i="5"/>
  <c r="K132" i="18"/>
  <c r="D132" i="5" s="1"/>
  <c r="M112" i="5"/>
  <c r="M48" i="5"/>
  <c r="L123" i="5"/>
  <c r="L52" i="5"/>
  <c r="M52" i="5"/>
  <c r="K65" i="18"/>
  <c r="D65" i="5"/>
  <c r="K58" i="18"/>
  <c r="D58" i="5" s="1"/>
  <c r="K22" i="18"/>
  <c r="D22" i="5"/>
  <c r="I67" i="5"/>
  <c r="L51" i="5"/>
  <c r="L81" i="5"/>
  <c r="M144" i="5"/>
  <c r="J78" i="5"/>
  <c r="I78" i="5"/>
  <c r="T78" i="5" s="1"/>
  <c r="I73" i="5"/>
  <c r="L70" i="5"/>
  <c r="L23" i="5"/>
  <c r="T142" i="18"/>
  <c r="L126" i="5"/>
  <c r="K122" i="18"/>
  <c r="D122" i="5" s="1"/>
  <c r="L31" i="5"/>
  <c r="F131" i="5"/>
  <c r="F135" i="5"/>
  <c r="Q78" i="5"/>
  <c r="Q142" i="5"/>
  <c r="Q121" i="5"/>
  <c r="L11" i="5"/>
  <c r="J20" i="5"/>
  <c r="J24" i="5"/>
  <c r="I32" i="5"/>
  <c r="M34" i="5"/>
  <c r="J83" i="5"/>
  <c r="M102" i="5"/>
  <c r="J104" i="5"/>
  <c r="J109" i="5"/>
  <c r="M111" i="5"/>
  <c r="J119" i="5"/>
  <c r="L121" i="5"/>
  <c r="Q65" i="5"/>
  <c r="K82" i="18"/>
  <c r="D82" i="5" s="1"/>
  <c r="J59" i="5"/>
  <c r="F133" i="5"/>
  <c r="T65" i="18"/>
  <c r="Q111" i="5"/>
  <c r="Q54" i="5"/>
  <c r="Q31" i="5"/>
  <c r="M33" i="5"/>
  <c r="K33" i="18"/>
  <c r="D33" i="5" s="1"/>
  <c r="K102" i="18"/>
  <c r="D102" i="5"/>
  <c r="K35" i="18"/>
  <c r="D35" i="5" s="1"/>
  <c r="K51" i="18"/>
  <c r="D51" i="5"/>
  <c r="K96" i="18"/>
  <c r="D96" i="5" s="1"/>
  <c r="K79" i="18"/>
  <c r="D79" i="5" s="1"/>
  <c r="K107" i="18"/>
  <c r="D107" i="5" s="1"/>
  <c r="K127" i="18"/>
  <c r="D127" i="5"/>
  <c r="K120" i="18"/>
  <c r="D120" i="5"/>
  <c r="O149" i="5"/>
  <c r="L106" i="5"/>
  <c r="L98" i="5"/>
  <c r="I91" i="5"/>
  <c r="J115" i="5"/>
  <c r="F93" i="5"/>
  <c r="L17" i="5"/>
  <c r="F20" i="5"/>
  <c r="L26" i="5"/>
  <c r="F109" i="5"/>
  <c r="R142" i="5"/>
  <c r="M13" i="5"/>
  <c r="L83" i="5"/>
  <c r="L36" i="5"/>
  <c r="J10" i="5"/>
  <c r="M15" i="5"/>
  <c r="M11" i="5"/>
  <c r="M149" i="5" s="1"/>
  <c r="M124" i="5"/>
  <c r="M121" i="5"/>
  <c r="M100" i="5"/>
  <c r="F11" i="5"/>
  <c r="F149" i="5" s="1"/>
  <c r="F10" i="5"/>
  <c r="J11" i="5"/>
  <c r="J149" i="5" s="1"/>
  <c r="J32" i="5"/>
  <c r="J26" i="5"/>
  <c r="J22" i="5"/>
  <c r="I10" i="5"/>
  <c r="I93" i="5"/>
  <c r="K98" i="18"/>
  <c r="D98" i="5" s="1"/>
  <c r="K76" i="18"/>
  <c r="D76" i="5"/>
  <c r="K99" i="18"/>
  <c r="D99" i="5"/>
  <c r="K69" i="18"/>
  <c r="D69" i="5" s="1"/>
  <c r="K66" i="18"/>
  <c r="D66" i="5" s="1"/>
  <c r="K43" i="18"/>
  <c r="D43" i="5"/>
  <c r="T43" i="5" s="1"/>
  <c r="K21" i="18"/>
  <c r="D21" i="5"/>
  <c r="K60" i="18"/>
  <c r="D60" i="5" s="1"/>
  <c r="K70" i="18"/>
  <c r="D70" i="5"/>
  <c r="I11" i="5"/>
  <c r="R65" i="5"/>
  <c r="J106" i="5"/>
  <c r="F98" i="5"/>
  <c r="F102" i="5"/>
  <c r="F115" i="5"/>
  <c r="F104" i="5"/>
  <c r="F24" i="5"/>
  <c r="L24" i="5"/>
  <c r="J13" i="5"/>
  <c r="L111" i="5"/>
  <c r="L124" i="5"/>
  <c r="L100" i="5"/>
  <c r="M96" i="5"/>
  <c r="L32" i="5"/>
  <c r="F32" i="5"/>
  <c r="F113" i="5"/>
  <c r="K112" i="18"/>
  <c r="D112" i="5"/>
  <c r="M36" i="5"/>
  <c r="M24" i="5"/>
  <c r="J124" i="5"/>
  <c r="J100" i="5"/>
  <c r="J34" i="5"/>
  <c r="J15" i="5"/>
  <c r="I113" i="5"/>
  <c r="L15" i="5"/>
  <c r="L91" i="5"/>
  <c r="M113" i="5"/>
  <c r="P139" i="5"/>
  <c r="K81" i="18"/>
  <c r="D81" i="5"/>
  <c r="K32" i="18"/>
  <c r="D32" i="5" s="1"/>
  <c r="T32" i="5" s="1"/>
  <c r="K78" i="18"/>
  <c r="D78" i="5" s="1"/>
  <c r="K77" i="18"/>
  <c r="D77" i="5"/>
  <c r="K42" i="18"/>
  <c r="D42" i="5"/>
  <c r="K13" i="18"/>
  <c r="D13" i="5" s="1"/>
  <c r="K121" i="18"/>
  <c r="D121" i="5" s="1"/>
  <c r="K133" i="18"/>
  <c r="D133" i="5" s="1"/>
  <c r="J102" i="5"/>
  <c r="M115" i="5"/>
  <c r="E149" i="5"/>
  <c r="K148" i="18"/>
  <c r="D148" i="5" s="1"/>
  <c r="K143" i="18"/>
  <c r="D143" i="5" s="1"/>
  <c r="F22" i="5"/>
  <c r="M104" i="5"/>
  <c r="L20" i="5"/>
  <c r="L13" i="5"/>
  <c r="L113" i="5"/>
  <c r="M119" i="5"/>
  <c r="M109" i="5"/>
  <c r="K125" i="18"/>
  <c r="D125" i="5"/>
  <c r="M26" i="5"/>
  <c r="J96" i="5"/>
  <c r="J36" i="5"/>
  <c r="I17" i="5"/>
  <c r="M17" i="5"/>
  <c r="F68" i="5"/>
  <c r="F136" i="5"/>
  <c r="F132" i="5"/>
  <c r="Q139" i="5"/>
  <c r="L139" i="5"/>
  <c r="F19" i="5"/>
  <c r="F23" i="5"/>
  <c r="F44" i="5"/>
  <c r="F67" i="5"/>
  <c r="F90" i="5"/>
  <c r="F99" i="5"/>
  <c r="F101" i="5"/>
  <c r="F103" i="5"/>
  <c r="F142" i="5"/>
  <c r="F146" i="5"/>
  <c r="F139" i="5"/>
  <c r="R139" i="5"/>
  <c r="F77" i="5"/>
  <c r="F34" i="5"/>
  <c r="F69" i="5"/>
  <c r="F35" i="5"/>
  <c r="F121" i="5"/>
  <c r="F12" i="5"/>
  <c r="F49" i="5"/>
  <c r="F53" i="5"/>
  <c r="F56" i="5"/>
  <c r="F80" i="5"/>
  <c r="F100" i="5"/>
  <c r="F134" i="5"/>
  <c r="F43" i="5"/>
  <c r="F45" i="5"/>
  <c r="F48" i="5"/>
  <c r="F108" i="5"/>
  <c r="F52" i="5"/>
  <c r="F59" i="5"/>
  <c r="R125" i="5"/>
  <c r="L133" i="5"/>
  <c r="M42" i="5"/>
  <c r="M45" i="5"/>
  <c r="L45" i="5"/>
  <c r="M122" i="5"/>
  <c r="L122" i="5"/>
  <c r="M127" i="5"/>
  <c r="L127" i="5"/>
  <c r="L60" i="5"/>
  <c r="M60" i="5"/>
  <c r="L75" i="5"/>
  <c r="M108" i="5"/>
  <c r="L80" i="5"/>
  <c r="M80" i="5"/>
  <c r="M22" i="5"/>
  <c r="L35" i="5"/>
  <c r="L73" i="5"/>
  <c r="M97" i="5"/>
  <c r="M107" i="5"/>
  <c r="L107" i="5"/>
  <c r="L43" i="5"/>
  <c r="M19" i="5"/>
  <c r="L25" i="5"/>
  <c r="L147" i="5"/>
  <c r="M73" i="5"/>
  <c r="M103" i="5"/>
  <c r="M47" i="5"/>
  <c r="L47" i="5"/>
  <c r="M43" i="5"/>
  <c r="M65" i="5"/>
  <c r="M142" i="5"/>
  <c r="L142" i="5"/>
  <c r="L65" i="5"/>
  <c r="T98" i="5" l="1"/>
  <c r="T148" i="5"/>
  <c r="T60" i="5"/>
  <c r="T69" i="5"/>
  <c r="T96" i="5"/>
  <c r="T51" i="5"/>
  <c r="K130" i="18"/>
  <c r="D130" i="5" s="1"/>
  <c r="K134" i="18"/>
  <c r="D134" i="5" s="1"/>
  <c r="K136" i="18"/>
  <c r="D136" i="5" s="1"/>
  <c r="T136" i="5" s="1"/>
  <c r="K144" i="18"/>
  <c r="D144" i="5" s="1"/>
  <c r="T144" i="5" s="1"/>
  <c r="K142" i="18"/>
  <c r="D142" i="5" s="1"/>
  <c r="T139" i="5"/>
  <c r="T79" i="5"/>
  <c r="T125" i="5"/>
  <c r="T35" i="5"/>
  <c r="T147" i="5"/>
  <c r="T25" i="5"/>
  <c r="T13" i="5"/>
  <c r="T127" i="5"/>
  <c r="I35" i="5"/>
  <c r="I25" i="5"/>
  <c r="I101" i="5"/>
  <c r="I21" i="5"/>
  <c r="T21" i="5" s="1"/>
  <c r="I75" i="5"/>
  <c r="I144" i="5"/>
  <c r="I45" i="5"/>
  <c r="I81" i="5"/>
  <c r="T81" i="5" s="1"/>
  <c r="I134" i="5"/>
  <c r="I109" i="5"/>
  <c r="K19" i="18"/>
  <c r="D19" i="5" s="1"/>
  <c r="T19" i="5" s="1"/>
  <c r="K103" i="18"/>
  <c r="D103" i="5" s="1"/>
  <c r="I102" i="5"/>
  <c r="T102" i="5" s="1"/>
  <c r="K109" i="18"/>
  <c r="D109" i="5" s="1"/>
  <c r="T109" i="5" s="1"/>
  <c r="K44" i="18"/>
  <c r="D44" i="5" s="1"/>
  <c r="K48" i="18"/>
  <c r="D48" i="5" s="1"/>
  <c r="K84" i="18"/>
  <c r="D84" i="5" s="1"/>
  <c r="K73" i="18"/>
  <c r="D73" i="5" s="1"/>
  <c r="T73" i="5" s="1"/>
  <c r="I104" i="5"/>
  <c r="K47" i="18"/>
  <c r="D47" i="5" s="1"/>
  <c r="T47" i="5" s="1"/>
  <c r="K11" i="18"/>
  <c r="D11" i="5" s="1"/>
  <c r="T11" i="5" s="1"/>
  <c r="K71" i="18"/>
  <c r="D71" i="5" s="1"/>
  <c r="T71" i="5" s="1"/>
  <c r="I99" i="5"/>
  <c r="T99" i="5" s="1"/>
  <c r="I80" i="5"/>
  <c r="K101" i="18"/>
  <c r="D101" i="5" s="1"/>
  <c r="K131" i="18"/>
  <c r="D131" i="5" s="1"/>
  <c r="T131" i="5" s="1"/>
  <c r="K135" i="18"/>
  <c r="D135" i="5" s="1"/>
  <c r="K111" i="18"/>
  <c r="D111" i="5" s="1"/>
  <c r="T111" i="5" s="1"/>
  <c r="I120" i="5"/>
  <c r="T120" i="5" s="1"/>
  <c r="I82" i="5"/>
  <c r="T82" i="5" s="1"/>
  <c r="K106" i="18"/>
  <c r="D106" i="5" s="1"/>
  <c r="I12" i="5"/>
  <c r="I105" i="5"/>
  <c r="I123" i="5"/>
  <c r="I44" i="5"/>
  <c r="I23" i="5"/>
  <c r="I61" i="5"/>
  <c r="T61" i="5" s="1"/>
  <c r="I122" i="5"/>
  <c r="T122" i="5" s="1"/>
  <c r="I135" i="5"/>
  <c r="L104" i="5"/>
  <c r="I139" i="5"/>
  <c r="I34" i="5"/>
  <c r="T34" i="5" s="1"/>
  <c r="I111" i="5"/>
  <c r="I106" i="5"/>
  <c r="I50" i="5"/>
  <c r="T50" i="5" s="1"/>
  <c r="I54" i="5"/>
  <c r="I131" i="5"/>
  <c r="I57" i="5"/>
  <c r="I20" i="5"/>
  <c r="I26" i="5"/>
  <c r="K52" i="18"/>
  <c r="D52" i="5" s="1"/>
  <c r="T52" i="5" s="1"/>
  <c r="K49" i="18"/>
  <c r="D49" i="5" s="1"/>
  <c r="T49" i="5" s="1"/>
  <c r="K110" i="18"/>
  <c r="D110" i="5" s="1"/>
  <c r="K57" i="18"/>
  <c r="D57" i="5" s="1"/>
  <c r="T57" i="5" s="1"/>
  <c r="I121" i="5"/>
  <c r="T121" i="5" s="1"/>
  <c r="I124" i="5"/>
  <c r="T124" i="5" s="1"/>
  <c r="I98" i="5"/>
  <c r="I58" i="5"/>
  <c r="T58" i="5" s="1"/>
  <c r="K75" i="18"/>
  <c r="D75" i="5" s="1"/>
  <c r="K105" i="18"/>
  <c r="D105" i="5" s="1"/>
  <c r="T105" i="5" s="1"/>
  <c r="K37" i="18"/>
  <c r="D37" i="5" s="1"/>
  <c r="T37" i="5" s="1"/>
  <c r="I103" i="5"/>
  <c r="I56" i="5"/>
  <c r="I126" i="5"/>
  <c r="I51" i="5"/>
  <c r="K68" i="18"/>
  <c r="D68" i="5" s="1"/>
  <c r="T68" i="5" s="1"/>
  <c r="I49" i="5"/>
  <c r="I84" i="5"/>
  <c r="I70" i="5"/>
  <c r="T70" i="5" s="1"/>
  <c r="L135" i="5"/>
  <c r="I69" i="5"/>
  <c r="I46" i="5"/>
  <c r="I66" i="5"/>
  <c r="T66" i="5" s="1"/>
  <c r="I136" i="5"/>
  <c r="I72" i="5"/>
  <c r="T72" i="5" s="1"/>
  <c r="I96" i="5"/>
  <c r="K20" i="18"/>
  <c r="D20" i="5" s="1"/>
  <c r="T20" i="5" s="1"/>
  <c r="K12" i="18"/>
  <c r="D12" i="5" s="1"/>
  <c r="T12" i="5" s="1"/>
  <c r="K46" i="18"/>
  <c r="D46" i="5" s="1"/>
  <c r="T46" i="5" s="1"/>
  <c r="K126" i="18"/>
  <c r="D126" i="5" s="1"/>
  <c r="T126" i="5" s="1"/>
  <c r="K123" i="18"/>
  <c r="D123" i="5" s="1"/>
  <c r="I13" i="5"/>
  <c r="K80" i="18"/>
  <c r="D80" i="5" s="1"/>
  <c r="T80" i="5" s="1"/>
  <c r="K100" i="18"/>
  <c r="D100" i="5" s="1"/>
  <c r="I119" i="5"/>
  <c r="T119" i="5" s="1"/>
  <c r="K59" i="18"/>
  <c r="D59" i="5" s="1"/>
  <c r="T59" i="5" s="1"/>
  <c r="K53" i="18"/>
  <c r="D53" i="5" s="1"/>
  <c r="T53" i="5" s="1"/>
  <c r="K56" i="18"/>
  <c r="D56" i="5" s="1"/>
  <c r="T56" i="5" s="1"/>
  <c r="K108" i="18"/>
  <c r="D108" i="5" s="1"/>
  <c r="K45" i="18"/>
  <c r="D45" i="5" s="1"/>
  <c r="T45" i="5" s="1"/>
  <c r="K97" i="18"/>
  <c r="D97" i="5" s="1"/>
  <c r="K23" i="18"/>
  <c r="D23" i="5" s="1"/>
  <c r="T23" i="5" s="1"/>
  <c r="K26" i="18"/>
  <c r="D26" i="5" s="1"/>
  <c r="T26" i="5" s="1"/>
  <c r="I110" i="5"/>
  <c r="I68" i="5"/>
  <c r="I83" i="5"/>
  <c r="T83" i="5" s="1"/>
  <c r="I125" i="5"/>
  <c r="I130" i="5"/>
  <c r="I59" i="5"/>
  <c r="I22" i="5"/>
  <c r="T22" i="5" s="1"/>
  <c r="I100" i="5"/>
  <c r="I77" i="5"/>
  <c r="T77" i="5" s="1"/>
  <c r="I108" i="5"/>
  <c r="I146" i="5"/>
  <c r="T146" i="5" s="1"/>
  <c r="I132" i="5"/>
  <c r="T132" i="5" s="1"/>
  <c r="K31" i="18"/>
  <c r="D31" i="5" s="1"/>
  <c r="T31" i="5" s="1"/>
  <c r="I24" i="5"/>
  <c r="K104" i="18"/>
  <c r="D104" i="5" s="1"/>
  <c r="T104" i="5" s="1"/>
  <c r="K24" i="18"/>
  <c r="D24" i="5" s="1"/>
  <c r="T24" i="5" s="1"/>
  <c r="K54" i="18"/>
  <c r="D54" i="5" s="1"/>
  <c r="T54" i="5" s="1"/>
  <c r="K67" i="18"/>
  <c r="D67" i="5" s="1"/>
  <c r="T67" i="5" s="1"/>
  <c r="I27" i="5"/>
  <c r="T27" i="5" s="1"/>
  <c r="I60" i="5"/>
  <c r="I148" i="5"/>
  <c r="I47" i="5"/>
  <c r="L134" i="5"/>
  <c r="I142" i="5"/>
  <c r="L84" i="5"/>
  <c r="I143" i="5"/>
  <c r="T143" i="5" s="1"/>
  <c r="I112" i="5"/>
  <c r="T112" i="5" s="1"/>
  <c r="I107" i="5"/>
  <c r="T107" i="5" s="1"/>
  <c r="I31" i="5"/>
  <c r="I36" i="5"/>
  <c r="T36" i="5" s="1"/>
  <c r="I33" i="5"/>
  <c r="T33" i="5" s="1"/>
  <c r="I97" i="5"/>
  <c r="I76" i="5"/>
  <c r="T76" i="5" s="1"/>
  <c r="I48" i="5"/>
  <c r="I79" i="5"/>
  <c r="I147" i="5"/>
  <c r="I42" i="5"/>
  <c r="T42" i="5" s="1"/>
  <c r="I133" i="5"/>
  <c r="T133" i="5" s="1"/>
  <c r="T100" i="5" l="1"/>
  <c r="T103" i="5"/>
  <c r="T134" i="5"/>
  <c r="T110" i="5"/>
  <c r="T75" i="5"/>
  <c r="T135" i="5"/>
  <c r="T130" i="5"/>
  <c r="T108" i="5"/>
  <c r="T123" i="5"/>
  <c r="T101" i="5"/>
  <c r="T84" i="5"/>
  <c r="T97" i="5"/>
  <c r="T48" i="5"/>
  <c r="T106" i="5"/>
  <c r="T44" i="5"/>
  <c r="T149" i="5" s="1"/>
  <c r="T142" i="5"/>
</calcChain>
</file>

<file path=xl/sharedStrings.xml><?xml version="1.0" encoding="utf-8"?>
<sst xmlns="http://schemas.openxmlformats.org/spreadsheetml/2006/main" count="277" uniqueCount="192">
  <si>
    <t>bouchon</t>
  </si>
  <si>
    <t>Poids moy</t>
  </si>
  <si>
    <t>Muselet</t>
  </si>
  <si>
    <t>sur-capsule</t>
  </si>
  <si>
    <t>Pds/bts</t>
  </si>
  <si>
    <t>Capsule</t>
  </si>
  <si>
    <t>Etiq.</t>
  </si>
  <si>
    <t>Cotisation</t>
  </si>
  <si>
    <t>film plast pal</t>
  </si>
  <si>
    <t xml:space="preserve">caisse Bois </t>
  </si>
  <si>
    <t xml:space="preserve">boîte Carton </t>
  </si>
  <si>
    <t>Cotis. Forf</t>
  </si>
  <si>
    <t>Base de calcul du forfait unit.</t>
  </si>
  <si>
    <t>Bout.</t>
  </si>
  <si>
    <t>palette euro</t>
  </si>
  <si>
    <t>180 de haut</t>
  </si>
  <si>
    <t>11 passages</t>
  </si>
  <si>
    <t>Quantité</t>
  </si>
  <si>
    <t>moy,</t>
  </si>
  <si>
    <t>par palette</t>
  </si>
  <si>
    <t>caisse bois</t>
  </si>
  <si>
    <t>0,170 kg</t>
  </si>
  <si>
    <t>12 bts</t>
  </si>
  <si>
    <t>Variation</t>
  </si>
  <si>
    <t>par rapport</t>
  </si>
  <si>
    <t xml:space="preserve">à la </t>
  </si>
  <si>
    <t>bout 0,75</t>
  </si>
  <si>
    <t xml:space="preserve">     </t>
  </si>
  <si>
    <t>MOUSSEUX ALLEGEES</t>
  </si>
  <si>
    <t>MOUSSEUX LOURDES</t>
  </si>
  <si>
    <t>VINS ALLEGEES</t>
  </si>
  <si>
    <t>VINS LOURDES</t>
  </si>
  <si>
    <t>PRODUITS INTERMEDIAIRES ALLEGEES</t>
  </si>
  <si>
    <t>PRODUITS INTERMEDIAIRES LOURDES</t>
  </si>
  <si>
    <t>SPIRITUEUX ALLEGEES</t>
  </si>
  <si>
    <t>SPIRITUEUX LOURDES</t>
  </si>
  <si>
    <t>REF.</t>
  </si>
  <si>
    <t>VOL.ML.</t>
  </si>
  <si>
    <t>film plast.</t>
  </si>
  <si>
    <t>TOTALE</t>
  </si>
  <si>
    <t>GRES</t>
  </si>
  <si>
    <t>CUBI</t>
  </si>
  <si>
    <t xml:space="preserve">  </t>
  </si>
  <si>
    <t>Réf</t>
  </si>
  <si>
    <t>VOL.ml.</t>
  </si>
  <si>
    <t>TOTAL</t>
  </si>
  <si>
    <t>Poids</t>
  </si>
  <si>
    <t>TOTAUX</t>
  </si>
  <si>
    <t>Ref</t>
  </si>
  <si>
    <t>Gewicht</t>
  </si>
  <si>
    <t>Nbre de bouteilles</t>
  </si>
  <si>
    <t>Nombre debouteilles</t>
  </si>
  <si>
    <t>par bouteille</t>
  </si>
  <si>
    <t>Poids Total</t>
  </si>
  <si>
    <t>Palettes réutilisées</t>
  </si>
  <si>
    <t>Verre/glas</t>
  </si>
  <si>
    <t>papier-carton / papier-Karton</t>
  </si>
  <si>
    <t>Acier/ staal</t>
  </si>
  <si>
    <t>Alu</t>
  </si>
  <si>
    <t>Bout PET / PET-Flessen</t>
  </si>
  <si>
    <t>Bout PVC / PVC-flessen</t>
  </si>
  <si>
    <t>Bout/Flac HDPE / HDPE-flessen</t>
  </si>
  <si>
    <t>Cartons à boissons / Drankkartons</t>
  </si>
  <si>
    <t>Autres / Andere</t>
  </si>
  <si>
    <t>Autres valorisables / Andere opwerkbaar</t>
  </si>
  <si>
    <t>Autres non-valorisables / Andere niet-opwerkbaar</t>
  </si>
  <si>
    <t>Carton</t>
  </si>
  <si>
    <t>Outre</t>
  </si>
  <si>
    <t>CANNETTE</t>
  </si>
  <si>
    <t>PET</t>
  </si>
  <si>
    <t>Bouteille verre</t>
  </si>
  <si>
    <t xml:space="preserve">Cotis.Forf </t>
  </si>
  <si>
    <t xml:space="preserve">Quantités </t>
  </si>
  <si>
    <t>Poids Tot.</t>
  </si>
  <si>
    <t>Tot.Gew.</t>
  </si>
  <si>
    <t>VALORLUX - Point Vert/Kg (Hors TVA)</t>
  </si>
  <si>
    <t>VALORLUX -Déclaration standardisée</t>
  </si>
  <si>
    <t>Papier carton secondaire</t>
  </si>
  <si>
    <t>Autres secondaire</t>
  </si>
  <si>
    <t>FICHE D'IDENTIFICATION DE L'ENTREPRISE</t>
  </si>
  <si>
    <t>ANNEXE V</t>
  </si>
  <si>
    <t>Réservé à VALORLUX</t>
  </si>
  <si>
    <t>Numéro d'adhérent</t>
  </si>
  <si>
    <t>DENOMINATION DE L'ENTREPRISE</t>
  </si>
  <si>
    <t>COORDONNEES</t>
  </si>
  <si>
    <t>Rue</t>
  </si>
  <si>
    <t>Numéro</t>
  </si>
  <si>
    <t>Code postal</t>
  </si>
  <si>
    <t>Ville</t>
  </si>
  <si>
    <t>Pays</t>
  </si>
  <si>
    <t>Tel</t>
  </si>
  <si>
    <t>Fax</t>
  </si>
  <si>
    <t>PERSONNES DE CONTACT</t>
  </si>
  <si>
    <r>
      <t xml:space="preserve">Responsable légal de la société </t>
    </r>
    <r>
      <rPr>
        <i/>
        <sz val="8"/>
        <rFont val="Arial"/>
        <family val="2"/>
      </rPr>
      <t>(signataire du contrat) qui recevra toute correspondance</t>
    </r>
  </si>
  <si>
    <t>Nom</t>
  </si>
  <si>
    <t>Fonction</t>
  </si>
  <si>
    <t>E-mail</t>
  </si>
  <si>
    <t>CONTRÔLE DES COMPTES</t>
  </si>
  <si>
    <t>Nom de la société de contrôle</t>
  </si>
  <si>
    <t>Nom du réviseur/commissaire</t>
  </si>
  <si>
    <t>DONNEES GENERALES SUR L'ENTREPRISE</t>
  </si>
  <si>
    <t>Numéro de TVA</t>
  </si>
  <si>
    <t>Secteur d'activité</t>
  </si>
  <si>
    <r>
      <t xml:space="preserve">Maison mère </t>
    </r>
    <r>
      <rPr>
        <i/>
        <sz val="8"/>
        <rFont val="Arial"/>
        <family val="2"/>
      </rPr>
      <t>(si nécessaire)</t>
    </r>
  </si>
  <si>
    <t>Producteur</t>
  </si>
  <si>
    <t>Importateur</t>
  </si>
  <si>
    <t>Distributeur</t>
  </si>
  <si>
    <t>Cachet de l'entreprise</t>
  </si>
  <si>
    <t>Date</t>
  </si>
  <si>
    <t>JJ/MM/AA</t>
  </si>
  <si>
    <t>EURO</t>
  </si>
  <si>
    <t>TARIF APPLIQUE</t>
  </si>
  <si>
    <t>HISTORIQUE DES TARIFS</t>
  </si>
  <si>
    <t>Cais.carton</t>
  </si>
  <si>
    <r>
      <t>ADRESSE DE FACTURATION</t>
    </r>
    <r>
      <rPr>
        <b/>
        <sz val="12"/>
        <rFont val="Arial"/>
        <family val="2"/>
      </rPr>
      <t xml:space="preserve"> </t>
    </r>
    <r>
      <rPr>
        <i/>
        <sz val="12"/>
        <rFont val="Arial"/>
        <family val="2"/>
      </rPr>
      <t>(à remplir si différente de celle mentionnée ci-dessus)</t>
    </r>
  </si>
  <si>
    <t>V</t>
  </si>
  <si>
    <r>
      <t>Personne de contact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(à remplir si cette personne est différente du responsable légal)</t>
    </r>
  </si>
  <si>
    <t>TYPE D'ENTREPRISE ET CHIFFRE D'AFFAIRES</t>
  </si>
  <si>
    <t>KENNTDATEN DES UNTERNEHMENS</t>
  </si>
  <si>
    <t>ANLAGE V</t>
  </si>
  <si>
    <t>Nür für den Gebrauch von VALORLUX</t>
  </si>
  <si>
    <t>Mitgliedsnummer</t>
  </si>
  <si>
    <t>BEZEICHNUNG DES UNTERNEHMENS</t>
  </si>
  <si>
    <t>ANGABEN</t>
  </si>
  <si>
    <t>Straße</t>
  </si>
  <si>
    <t>Nummer</t>
  </si>
  <si>
    <t>Stadt</t>
  </si>
  <si>
    <t>Postleitzahl</t>
  </si>
  <si>
    <t>Land</t>
  </si>
  <si>
    <t>KONTAKTPERSONEN</t>
  </si>
  <si>
    <t>Name</t>
  </si>
  <si>
    <t>Funktion</t>
  </si>
  <si>
    <t>Landt</t>
  </si>
  <si>
    <t>KONTROLLE DER RECHNUNGEN</t>
  </si>
  <si>
    <t>Name der Kontrollfirma</t>
  </si>
  <si>
    <t>Name des Rechnungsprüfers</t>
  </si>
  <si>
    <t>ALLGEMEINE ANGABEN IN BEZUG AUF DAS UNTERNEHMEN</t>
  </si>
  <si>
    <t>Mwst.-Nummer</t>
  </si>
  <si>
    <t>Muttergesellschaft (falls zutreffend)</t>
  </si>
  <si>
    <t>Branche/Tätigkeit</t>
  </si>
  <si>
    <t>Stempel des Unternehmens</t>
  </si>
  <si>
    <t>Datum</t>
  </si>
  <si>
    <t>TT/MM/AA</t>
  </si>
  <si>
    <t>Hersteller</t>
  </si>
  <si>
    <t>Importeur</t>
  </si>
  <si>
    <t>Vertriebsfirma</t>
  </si>
  <si>
    <t>Bouteille/Flasche</t>
  </si>
  <si>
    <t>Pauschalbeitrag</t>
  </si>
  <si>
    <t>Mengen</t>
  </si>
  <si>
    <t>MOUSSEUX ALLEGEES/SEKT - LEICHGTES GEWICHT</t>
  </si>
  <si>
    <t>MOUSSEUX LOURDES/SEKT - NORMALES GEWICHT</t>
  </si>
  <si>
    <t>VINS ALLEGEES / WEIN - LEICHTES GEWICHT</t>
  </si>
  <si>
    <t>VINS LOURDES / WEIN - NORMALES GEWICHT</t>
  </si>
  <si>
    <t>PRODUITS INTERMEDIAIRES ALLEGEES / VERBINDENDE PRODUKTEN - LEICHTES GEWICHT</t>
  </si>
  <si>
    <t>PRODUITS INTERMEDIAIRES LOURDES /VERBINDENDE PRODUKTEN - NORMALES GEWICHT</t>
  </si>
  <si>
    <t>ALCOOLS ALLEGEES / ALKOHOL - LEICHTS GEWICHT</t>
  </si>
  <si>
    <t>ALCOOLS LOURDES / ALKOHOL - NORMALES GEWICHT</t>
  </si>
  <si>
    <t>GRES / STENGUT</t>
  </si>
  <si>
    <t>CANNETTES / GETRÄNKEDOSEN</t>
  </si>
  <si>
    <t>CUBI / KUBI</t>
  </si>
  <si>
    <t>Primärverpackungen</t>
  </si>
  <si>
    <t xml:space="preserve">Emballages primaires </t>
  </si>
  <si>
    <t>Emballages Secondaires /Sekundärverpackungen</t>
  </si>
  <si>
    <t>EMBALLAGE BOIS/HOLZVERPACKUNGEN</t>
  </si>
  <si>
    <t>EMBALLAGE CARTON/KARTONVERP.</t>
  </si>
  <si>
    <t>Anzahl Flaschen</t>
  </si>
  <si>
    <t>Beitrag</t>
  </si>
  <si>
    <t>pro Flasche</t>
  </si>
  <si>
    <t>Emballages tertiaires/Tertiärverpackungen</t>
  </si>
  <si>
    <t>FILM PLASTIQUE/PLASTIKFOLIE</t>
  </si>
  <si>
    <t>Total Gewicht</t>
  </si>
  <si>
    <t>Mehrwegpaletten</t>
  </si>
  <si>
    <t>GESAMT</t>
  </si>
  <si>
    <t>Gesellschaft</t>
  </si>
  <si>
    <r>
      <t xml:space="preserve">Rechtmäßiger Verantwortlicher </t>
    </r>
    <r>
      <rPr>
        <i/>
        <sz val="8"/>
        <rFont val="Arial"/>
        <family val="2"/>
      </rPr>
      <t xml:space="preserve">(Unterzeichner des Vertrages der jede Korrespondenz erhalten wird)  </t>
    </r>
    <r>
      <rPr>
        <sz val="9"/>
        <rFont val="Arial"/>
        <family val="2"/>
      </rPr>
      <t xml:space="preserve"> </t>
    </r>
  </si>
  <si>
    <r>
      <t xml:space="preserve">Kontaktperson </t>
    </r>
    <r>
      <rPr>
        <i/>
        <sz val="8"/>
        <rFont val="Arial"/>
        <family val="2"/>
      </rPr>
      <t>(nur ausfüllen ween diese Person sich von dem rechtmäßigen Verantwortlichten unterscheidet)</t>
    </r>
  </si>
  <si>
    <r>
      <t>FAKTURATIONSANSCHRIFT</t>
    </r>
    <r>
      <rPr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(nür ausfüllen wenn sie sich von der vorstehende Anschrift unterschiedet)</t>
    </r>
  </si>
  <si>
    <r>
      <t xml:space="preserve">ART DES UNTERNEHMENS und GESAMTUMSATZ </t>
    </r>
    <r>
      <rPr>
        <sz val="9"/>
        <rFont val="Arial"/>
        <family val="2"/>
      </rPr>
      <t>(ohne MwSt.)</t>
    </r>
  </si>
  <si>
    <t>&lt; =2,5 millions EUR</t>
  </si>
  <si>
    <t>2,5 &lt;= 12,5 millions EUR</t>
  </si>
  <si>
    <t>12,5 &lt;= 25 millions EUR</t>
  </si>
  <si>
    <t>&gt; 25 millions EUR</t>
  </si>
  <si>
    <t>&lt; =2,5 Mio. EUR</t>
  </si>
  <si>
    <t>zwischen 2,5 und 12,5 Mio. EUR</t>
  </si>
  <si>
    <t>&gt; 25 Mio. EUR</t>
  </si>
  <si>
    <t>zwischen 12,5 Und 25 Mio. EUR</t>
  </si>
  <si>
    <t>Importateur/distributeur/producteur</t>
  </si>
  <si>
    <t>Bois secondaire</t>
  </si>
  <si>
    <t>POUCH UP</t>
  </si>
  <si>
    <t>1500 ml</t>
  </si>
  <si>
    <t>POUCH-UP</t>
  </si>
  <si>
    <t>Pouch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</si>
</sst>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#,##0.000"/>
    <numFmt numFmtId="165" formatCode="#,##0.0000"/>
    <numFmt numFmtId="166" formatCode="_-* #,##0\ \g"/>
    <numFmt numFmtId="167" formatCode="_-* #,##0.00\ \g"/>
    <numFmt numFmtId="168" formatCode="0.000"/>
    <numFmt numFmtId="169" formatCode="#,##0.000000\ &quot;FB&quot;"/>
    <numFmt numFmtId="170" formatCode="_-* #,##0\ &quot;F&quot;\B_-;\-* #,##0\ &quot;FB&quot;_-;_-* &quot;-&quot;\ &quot;FB&quot;_-;_-@_-"/>
    <numFmt numFmtId="171" formatCode="_-* #,##0.00000\ \k\g"/>
    <numFmt numFmtId="172" formatCode="_-* #,##0.0000\ \k\g"/>
    <numFmt numFmtId="173" formatCode="_-* #,##0.000\ \k\g"/>
    <numFmt numFmtId="174" formatCode="_-* #,##0\ \k\g"/>
    <numFmt numFmtId="175" formatCode="_-* #,##0.000\T"/>
    <numFmt numFmtId="176" formatCode="#,##0\ &quot;ml&quot;"/>
    <numFmt numFmtId="177" formatCode="0.0000"/>
    <numFmt numFmtId="178" formatCode="0.00000"/>
    <numFmt numFmtId="179" formatCode="0.000000"/>
    <numFmt numFmtId="180" formatCode="#,##0.000\ _F_B"/>
    <numFmt numFmtId="181" formatCode="#,##0.000000\ &quot;EUR&quot;"/>
    <numFmt numFmtId="182" formatCode="#,##0.0000\ &quot;EUR&quot;"/>
    <numFmt numFmtId="183" formatCode="_-* #,##0\ &quot;unités&quot;"/>
  </numFmts>
  <fonts count="2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4"/>
      <name val="Arial"/>
      <family val="2"/>
    </font>
    <font>
      <i/>
      <sz val="4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u/>
      <sz val="12"/>
      <color indexed="12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lightUp">
        <bgColor indexed="42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8168889431442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20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0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10" fontId="4" fillId="3" borderId="1" xfId="0" applyNumberFormat="1" applyFont="1" applyFill="1" applyBorder="1" applyAlignment="1" applyProtection="1">
      <alignment horizontal="left"/>
      <protection hidden="1"/>
    </xf>
    <xf numFmtId="10" fontId="4" fillId="3" borderId="2" xfId="0" applyNumberFormat="1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4" fillId="3" borderId="2" xfId="0" applyFont="1" applyFill="1" applyBorder="1" applyAlignment="1" applyProtection="1">
      <alignment horizontal="left"/>
      <protection hidden="1"/>
    </xf>
    <xf numFmtId="164" fontId="4" fillId="3" borderId="2" xfId="0" applyNumberFormat="1" applyFont="1" applyFill="1" applyBorder="1" applyAlignment="1" applyProtection="1">
      <alignment horizontal="left"/>
      <protection hidden="1"/>
    </xf>
    <xf numFmtId="0" fontId="1" fillId="4" borderId="3" xfId="0" applyFont="1" applyFill="1" applyBorder="1" applyAlignment="1" applyProtection="1">
      <alignment horizontal="left"/>
      <protection hidden="1"/>
    </xf>
    <xf numFmtId="0" fontId="1" fillId="4" borderId="4" xfId="0" applyFont="1" applyFill="1" applyBorder="1" applyAlignment="1" applyProtection="1">
      <alignment horizontal="left"/>
      <protection hidden="1"/>
    </xf>
    <xf numFmtId="0" fontId="1" fillId="4" borderId="5" xfId="0" applyFont="1" applyFill="1" applyBorder="1" applyAlignment="1" applyProtection="1">
      <alignment horizontal="left"/>
      <protection hidden="1"/>
    </xf>
    <xf numFmtId="165" fontId="4" fillId="4" borderId="6" xfId="0" applyNumberFormat="1" applyFont="1" applyFill="1" applyBorder="1" applyAlignment="1" applyProtection="1">
      <alignment horizontal="left"/>
      <protection hidden="1"/>
    </xf>
    <xf numFmtId="165" fontId="5" fillId="4" borderId="6" xfId="0" applyNumberFormat="1" applyFont="1" applyFill="1" applyBorder="1" applyAlignment="1" applyProtection="1">
      <alignment horizontal="left"/>
      <protection hidden="1"/>
    </xf>
    <xf numFmtId="165" fontId="5" fillId="4" borderId="0" xfId="0" applyNumberFormat="1" applyFont="1" applyFill="1" applyAlignment="1" applyProtection="1">
      <alignment horizontal="left"/>
      <protection hidden="1"/>
    </xf>
    <xf numFmtId="10" fontId="4" fillId="3" borderId="7" xfId="0" applyNumberFormat="1" applyFont="1" applyFill="1" applyBorder="1" applyAlignment="1" applyProtection="1">
      <alignment horizontal="left"/>
      <protection hidden="1"/>
    </xf>
    <xf numFmtId="10" fontId="4" fillId="3" borderId="0" xfId="0" applyNumberFormat="1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164" fontId="4" fillId="3" borderId="0" xfId="0" applyNumberFormat="1" applyFont="1" applyFill="1" applyAlignment="1" applyProtection="1">
      <alignment horizontal="left"/>
      <protection hidden="1"/>
    </xf>
    <xf numFmtId="0" fontId="1" fillId="4" borderId="8" xfId="0" applyFont="1" applyFill="1" applyBorder="1" applyAlignment="1" applyProtection="1">
      <alignment horizontal="left"/>
      <protection hidden="1"/>
    </xf>
    <xf numFmtId="0" fontId="1" fillId="4" borderId="0" xfId="0" applyFont="1" applyFill="1" applyAlignment="1" applyProtection="1">
      <alignment horizontal="left"/>
      <protection hidden="1"/>
    </xf>
    <xf numFmtId="0" fontId="1" fillId="4" borderId="9" xfId="0" applyFont="1" applyFill="1" applyBorder="1" applyAlignment="1" applyProtection="1">
      <alignment horizontal="left"/>
      <protection hidden="1"/>
    </xf>
    <xf numFmtId="165" fontId="4" fillId="4" borderId="0" xfId="0" applyNumberFormat="1" applyFont="1" applyFill="1" applyAlignment="1" applyProtection="1">
      <alignment horizontal="left"/>
      <protection hidden="1"/>
    </xf>
    <xf numFmtId="165" fontId="4" fillId="3" borderId="10" xfId="0" applyNumberFormat="1" applyFont="1" applyFill="1" applyBorder="1" applyAlignment="1" applyProtection="1">
      <alignment horizontal="center"/>
      <protection hidden="1"/>
    </xf>
    <xf numFmtId="165" fontId="4" fillId="3" borderId="11" xfId="0" applyNumberFormat="1" applyFont="1" applyFill="1" applyBorder="1" applyAlignment="1" applyProtection="1">
      <alignment horizontal="center"/>
      <protection hidden="1"/>
    </xf>
    <xf numFmtId="10" fontId="3" fillId="3" borderId="7" xfId="0" applyNumberFormat="1" applyFont="1" applyFill="1" applyBorder="1" applyAlignment="1" applyProtection="1">
      <alignment horizontal="left"/>
      <protection hidden="1"/>
    </xf>
    <xf numFmtId="10" fontId="3" fillId="3" borderId="0" xfId="0" applyNumberFormat="1" applyFont="1" applyFill="1" applyAlignment="1" applyProtection="1">
      <alignment horizontal="left"/>
      <protection hidden="1"/>
    </xf>
    <xf numFmtId="165" fontId="3" fillId="4" borderId="12" xfId="0" applyNumberFormat="1" applyFont="1" applyFill="1" applyBorder="1" applyAlignment="1" applyProtection="1">
      <alignment horizontal="left"/>
      <protection hidden="1"/>
    </xf>
    <xf numFmtId="0" fontId="3" fillId="4" borderId="12" xfId="0" applyFont="1" applyFill="1" applyBorder="1" applyAlignment="1" applyProtection="1">
      <alignment horizontal="left"/>
      <protection hidden="1"/>
    </xf>
    <xf numFmtId="0" fontId="3" fillId="5" borderId="13" xfId="0" applyFont="1" applyFill="1" applyBorder="1" applyAlignment="1" applyProtection="1">
      <alignment horizontal="left"/>
      <protection hidden="1"/>
    </xf>
    <xf numFmtId="0" fontId="3" fillId="5" borderId="14" xfId="0" applyFont="1" applyFill="1" applyBorder="1" applyAlignment="1" applyProtection="1">
      <alignment horizontal="left"/>
      <protection hidden="1"/>
    </xf>
    <xf numFmtId="164" fontId="2" fillId="4" borderId="15" xfId="0" applyNumberFormat="1" applyFont="1" applyFill="1" applyBorder="1" applyAlignment="1" applyProtection="1">
      <alignment horizontal="left"/>
      <protection hidden="1"/>
    </xf>
    <xf numFmtId="164" fontId="2" fillId="4" borderId="16" xfId="0" applyNumberFormat="1" applyFont="1" applyFill="1" applyBorder="1" applyAlignment="1" applyProtection="1">
      <alignment horizontal="left"/>
      <protection hidden="1"/>
    </xf>
    <xf numFmtId="164" fontId="2" fillId="4" borderId="17" xfId="0" applyNumberFormat="1" applyFont="1" applyFill="1" applyBorder="1" applyAlignment="1" applyProtection="1">
      <alignment horizontal="left"/>
      <protection hidden="1"/>
    </xf>
    <xf numFmtId="165" fontId="3" fillId="4" borderId="18" xfId="0" applyNumberFormat="1" applyFont="1" applyFill="1" applyBorder="1" applyAlignment="1" applyProtection="1">
      <alignment horizontal="left"/>
      <protection hidden="1"/>
    </xf>
    <xf numFmtId="165" fontId="3" fillId="4" borderId="19" xfId="0" applyNumberFormat="1" applyFont="1" applyFill="1" applyBorder="1" applyAlignment="1" applyProtection="1">
      <alignment horizontal="left"/>
      <protection hidden="1"/>
    </xf>
    <xf numFmtId="165" fontId="3" fillId="4" borderId="20" xfId="0" applyNumberFormat="1" applyFont="1" applyFill="1" applyBorder="1" applyAlignment="1" applyProtection="1">
      <alignment horizontal="left"/>
      <protection hidden="1"/>
    </xf>
    <xf numFmtId="164" fontId="2" fillId="4" borderId="21" xfId="0" applyNumberFormat="1" applyFont="1" applyFill="1" applyBorder="1" applyAlignment="1" applyProtection="1">
      <alignment horizontal="left"/>
      <protection hidden="1"/>
    </xf>
    <xf numFmtId="164" fontId="2" fillId="4" borderId="19" xfId="0" applyNumberFormat="1" applyFont="1" applyFill="1" applyBorder="1" applyAlignment="1" applyProtection="1">
      <alignment horizontal="left"/>
      <protection hidden="1"/>
    </xf>
    <xf numFmtId="165" fontId="1" fillId="4" borderId="22" xfId="0" applyNumberFormat="1" applyFont="1" applyFill="1" applyBorder="1" applyAlignment="1" applyProtection="1">
      <alignment horizontal="left"/>
      <protection hidden="1"/>
    </xf>
    <xf numFmtId="2" fontId="1" fillId="4" borderId="19" xfId="0" applyNumberFormat="1" applyFont="1" applyFill="1" applyBorder="1" applyAlignment="1" applyProtection="1">
      <alignment horizontal="left"/>
      <protection hidden="1"/>
    </xf>
    <xf numFmtId="2" fontId="1" fillId="4" borderId="23" xfId="0" applyNumberFormat="1" applyFont="1" applyFill="1" applyBorder="1" applyAlignment="1" applyProtection="1">
      <alignment horizontal="left"/>
      <protection hidden="1"/>
    </xf>
    <xf numFmtId="2" fontId="1" fillId="4" borderId="21" xfId="0" applyNumberFormat="1" applyFont="1" applyFill="1" applyBorder="1" applyAlignment="1" applyProtection="1">
      <alignment horizontal="left"/>
      <protection hidden="1"/>
    </xf>
    <xf numFmtId="164" fontId="2" fillId="3" borderId="18" xfId="0" applyNumberFormat="1" applyFont="1" applyFill="1" applyBorder="1" applyAlignment="1" applyProtection="1">
      <alignment horizontal="center"/>
      <protection hidden="1"/>
    </xf>
    <xf numFmtId="0" fontId="1" fillId="4" borderId="24" xfId="0" applyFont="1" applyFill="1" applyBorder="1" applyAlignment="1" applyProtection="1">
      <alignment horizontal="left"/>
      <protection hidden="1"/>
    </xf>
    <xf numFmtId="0" fontId="1" fillId="4" borderId="25" xfId="0" applyFont="1" applyFill="1" applyBorder="1" applyAlignment="1" applyProtection="1">
      <alignment horizontal="left"/>
      <protection hidden="1"/>
    </xf>
    <xf numFmtId="0" fontId="3" fillId="4" borderId="25" xfId="0" applyFont="1" applyFill="1" applyBorder="1" applyAlignment="1" applyProtection="1">
      <alignment horizontal="left"/>
      <protection hidden="1"/>
    </xf>
    <xf numFmtId="0" fontId="3" fillId="4" borderId="26" xfId="0" applyFont="1" applyFill="1" applyBorder="1" applyAlignment="1" applyProtection="1">
      <alignment horizontal="left"/>
      <protection hidden="1"/>
    </xf>
    <xf numFmtId="165" fontId="3" fillId="4" borderId="27" xfId="0" applyNumberFormat="1" applyFont="1" applyFill="1" applyBorder="1" applyAlignment="1" applyProtection="1">
      <alignment horizontal="left"/>
      <protection hidden="1"/>
    </xf>
    <xf numFmtId="165" fontId="3" fillId="4" borderId="28" xfId="0" applyNumberFormat="1" applyFont="1" applyFill="1" applyBorder="1" applyAlignment="1" applyProtection="1">
      <alignment horizontal="left"/>
      <protection hidden="1"/>
    </xf>
    <xf numFmtId="2" fontId="1" fillId="4" borderId="29" xfId="0" applyNumberFormat="1" applyFont="1" applyFill="1" applyBorder="1" applyAlignment="1" applyProtection="1">
      <alignment horizontal="left"/>
      <protection hidden="1"/>
    </xf>
    <xf numFmtId="2" fontId="1" fillId="4" borderId="30" xfId="0" applyNumberFormat="1" applyFont="1" applyFill="1" applyBorder="1" applyAlignment="1" applyProtection="1">
      <alignment horizontal="left"/>
      <protection hidden="1"/>
    </xf>
    <xf numFmtId="1" fontId="3" fillId="3" borderId="21" xfId="0" applyNumberFormat="1" applyFont="1" applyFill="1" applyBorder="1" applyAlignment="1" applyProtection="1">
      <alignment horizontal="left"/>
      <protection hidden="1"/>
    </xf>
    <xf numFmtId="176" fontId="3" fillId="3" borderId="20" xfId="0" applyNumberFormat="1" applyFont="1" applyFill="1" applyBorder="1" applyAlignment="1" applyProtection="1">
      <alignment horizontal="left"/>
      <protection hidden="1"/>
    </xf>
    <xf numFmtId="0" fontId="3" fillId="4" borderId="0" xfId="0" applyFont="1" applyFill="1" applyAlignment="1" applyProtection="1">
      <alignment horizontal="left"/>
      <protection hidden="1"/>
    </xf>
    <xf numFmtId="166" fontId="3" fillId="3" borderId="19" xfId="0" applyNumberFormat="1" applyFont="1" applyFill="1" applyBorder="1" applyAlignment="1" applyProtection="1">
      <alignment horizontal="left"/>
      <protection hidden="1"/>
    </xf>
    <xf numFmtId="167" fontId="3" fillId="3" borderId="19" xfId="0" applyNumberFormat="1" applyFont="1" applyFill="1" applyBorder="1" applyAlignment="1" applyProtection="1">
      <alignment horizontal="left"/>
      <protection hidden="1"/>
    </xf>
    <xf numFmtId="171" fontId="1" fillId="4" borderId="31" xfId="0" applyNumberFormat="1" applyFont="1" applyFill="1" applyBorder="1" applyAlignment="1" applyProtection="1">
      <alignment horizontal="left"/>
      <protection hidden="1"/>
    </xf>
    <xf numFmtId="171" fontId="1" fillId="4" borderId="32" xfId="0" applyNumberFormat="1" applyFont="1" applyFill="1" applyBorder="1" applyAlignment="1" applyProtection="1">
      <alignment horizontal="left"/>
      <protection hidden="1"/>
    </xf>
    <xf numFmtId="171" fontId="1" fillId="4" borderId="0" xfId="0" applyNumberFormat="1" applyFont="1" applyFill="1" applyAlignment="1" applyProtection="1">
      <alignment horizontal="left"/>
      <protection hidden="1"/>
    </xf>
    <xf numFmtId="166" fontId="1" fillId="3" borderId="19" xfId="0" applyNumberFormat="1" applyFont="1" applyFill="1" applyBorder="1" applyAlignment="1" applyProtection="1">
      <alignment horizontal="left"/>
      <protection hidden="1"/>
    </xf>
    <xf numFmtId="167" fontId="1" fillId="3" borderId="19" xfId="0" applyNumberFormat="1" applyFont="1" applyFill="1" applyBorder="1" applyAlignment="1" applyProtection="1">
      <alignment horizontal="left"/>
      <protection hidden="1"/>
    </xf>
    <xf numFmtId="0" fontId="3" fillId="6" borderId="0" xfId="0" applyFont="1" applyFill="1" applyAlignment="1" applyProtection="1">
      <alignment horizontal="left"/>
      <protection hidden="1"/>
    </xf>
    <xf numFmtId="0" fontId="1" fillId="6" borderId="0" xfId="0" applyFont="1" applyFill="1" applyAlignment="1" applyProtection="1">
      <alignment horizontal="left"/>
      <protection hidden="1"/>
    </xf>
    <xf numFmtId="0" fontId="5" fillId="0" borderId="0" xfId="0" applyFont="1" applyAlignment="1">
      <alignment horizontal="left"/>
    </xf>
    <xf numFmtId="0" fontId="5" fillId="0" borderId="0" xfId="0" applyFont="1"/>
    <xf numFmtId="169" fontId="3" fillId="7" borderId="0" xfId="0" applyNumberFormat="1" applyFont="1" applyFill="1" applyAlignment="1" applyProtection="1">
      <alignment horizontal="left"/>
      <protection hidden="1"/>
    </xf>
    <xf numFmtId="172" fontId="3" fillId="7" borderId="0" xfId="0" applyNumberFormat="1" applyFont="1" applyFill="1" applyAlignment="1" applyProtection="1">
      <alignment horizontal="left"/>
      <protection hidden="1"/>
    </xf>
    <xf numFmtId="173" fontId="3" fillId="7" borderId="0" xfId="0" applyNumberFormat="1" applyFont="1" applyFill="1" applyAlignment="1" applyProtection="1">
      <alignment horizontal="left"/>
      <protection hidden="1"/>
    </xf>
    <xf numFmtId="1" fontId="3" fillId="7" borderId="0" xfId="0" applyNumberFormat="1" applyFont="1" applyFill="1" applyAlignment="1" applyProtection="1">
      <alignment horizontal="left"/>
      <protection hidden="1"/>
    </xf>
    <xf numFmtId="166" fontId="3" fillId="7" borderId="0" xfId="0" applyNumberFormat="1" applyFont="1" applyFill="1" applyAlignment="1" applyProtection="1">
      <alignment horizontal="left"/>
      <protection hidden="1"/>
    </xf>
    <xf numFmtId="176" fontId="3" fillId="7" borderId="0" xfId="0" applyNumberFormat="1" applyFont="1" applyFill="1" applyAlignment="1" applyProtection="1">
      <alignment horizontal="left"/>
      <protection hidden="1"/>
    </xf>
    <xf numFmtId="166" fontId="3" fillId="7" borderId="33" xfId="0" applyNumberFormat="1" applyFont="1" applyFill="1" applyBorder="1" applyAlignment="1" applyProtection="1">
      <alignment horizontal="left"/>
      <protection hidden="1"/>
    </xf>
    <xf numFmtId="167" fontId="3" fillId="7" borderId="33" xfId="0" applyNumberFormat="1" applyFont="1" applyFill="1" applyBorder="1" applyAlignment="1" applyProtection="1">
      <alignment horizontal="left"/>
      <protection hidden="1"/>
    </xf>
    <xf numFmtId="167" fontId="3" fillId="7" borderId="0" xfId="0" applyNumberFormat="1" applyFont="1" applyFill="1" applyAlignment="1" applyProtection="1">
      <alignment horizontal="left"/>
      <protection hidden="1"/>
    </xf>
    <xf numFmtId="10" fontId="3" fillId="8" borderId="0" xfId="0" applyNumberFormat="1" applyFont="1" applyFill="1" applyAlignment="1" applyProtection="1">
      <alignment horizontal="left"/>
      <protection hidden="1"/>
    </xf>
    <xf numFmtId="0" fontId="3" fillId="7" borderId="0" xfId="0" applyFont="1" applyFill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164" fontId="3" fillId="0" borderId="0" xfId="0" applyNumberFormat="1" applyFont="1" applyAlignment="1" applyProtection="1">
      <alignment horizontal="left"/>
      <protection hidden="1"/>
    </xf>
    <xf numFmtId="164" fontId="3" fillId="7" borderId="0" xfId="0" applyNumberFormat="1" applyFont="1" applyFill="1" applyAlignment="1" applyProtection="1">
      <alignment horizontal="left"/>
      <protection hidden="1"/>
    </xf>
    <xf numFmtId="1" fontId="3" fillId="3" borderId="19" xfId="0" applyNumberFormat="1" applyFont="1" applyFill="1" applyBorder="1" applyAlignment="1" applyProtection="1">
      <alignment horizontal="left"/>
      <protection hidden="1"/>
    </xf>
    <xf numFmtId="165" fontId="3" fillId="7" borderId="0" xfId="0" applyNumberFormat="1" applyFont="1" applyFill="1" applyAlignment="1" applyProtection="1">
      <alignment horizontal="left"/>
      <protection hidden="1"/>
    </xf>
    <xf numFmtId="10" fontId="4" fillId="7" borderId="0" xfId="0" applyNumberFormat="1" applyFont="1" applyFill="1" applyAlignment="1" applyProtection="1">
      <alignment horizontal="left"/>
      <protection hidden="1"/>
    </xf>
    <xf numFmtId="10" fontId="5" fillId="7" borderId="0" xfId="0" applyNumberFormat="1" applyFont="1" applyFill="1" applyAlignment="1" applyProtection="1">
      <alignment horizontal="left"/>
      <protection hidden="1"/>
    </xf>
    <xf numFmtId="0" fontId="5" fillId="7" borderId="0" xfId="0" applyFont="1" applyFill="1" applyAlignment="1" applyProtection="1">
      <alignment horizontal="left"/>
      <protection hidden="1"/>
    </xf>
    <xf numFmtId="164" fontId="5" fillId="7" borderId="0" xfId="0" applyNumberFormat="1" applyFont="1" applyFill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165" fontId="5" fillId="0" borderId="0" xfId="0" applyNumberFormat="1" applyFont="1" applyAlignment="1" applyProtection="1">
      <alignment horizontal="left"/>
      <protection hidden="1"/>
    </xf>
    <xf numFmtId="164" fontId="5" fillId="0" borderId="0" xfId="0" applyNumberFormat="1" applyFont="1" applyAlignment="1" applyProtection="1">
      <alignment horizontal="left"/>
      <protection hidden="1"/>
    </xf>
    <xf numFmtId="174" fontId="3" fillId="7" borderId="0" xfId="0" applyNumberFormat="1" applyFont="1" applyFill="1" applyAlignment="1" applyProtection="1">
      <alignment horizontal="left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165" fontId="3" fillId="4" borderId="30" xfId="0" applyNumberFormat="1" applyFont="1" applyFill="1" applyBorder="1" applyAlignment="1" applyProtection="1">
      <alignment horizontal="left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" fillId="7" borderId="0" xfId="0" applyFont="1" applyFill="1" applyAlignment="1" applyProtection="1">
      <alignment horizontal="center"/>
      <protection hidden="1"/>
    </xf>
    <xf numFmtId="166" fontId="3" fillId="9" borderId="19" xfId="0" applyNumberFormat="1" applyFont="1" applyFill="1" applyBorder="1" applyAlignment="1" applyProtection="1">
      <alignment horizontal="left"/>
      <protection hidden="1"/>
    </xf>
    <xf numFmtId="176" fontId="3" fillId="3" borderId="20" xfId="0" applyNumberFormat="1" applyFont="1" applyFill="1" applyBorder="1" applyAlignment="1" applyProtection="1">
      <alignment horizontal="right"/>
      <protection hidden="1"/>
    </xf>
    <xf numFmtId="176" fontId="3" fillId="7" borderId="0" xfId="0" applyNumberFormat="1" applyFont="1" applyFill="1" applyAlignment="1" applyProtection="1">
      <alignment horizontal="right"/>
      <protection hidden="1"/>
    </xf>
    <xf numFmtId="3" fontId="0" fillId="7" borderId="34" xfId="0" applyNumberFormat="1" applyFill="1" applyBorder="1" applyProtection="1">
      <protection locked="0"/>
    </xf>
    <xf numFmtId="3" fontId="3" fillId="9" borderId="19" xfId="0" applyNumberFormat="1" applyFont="1" applyFill="1" applyBorder="1" applyAlignment="1" applyProtection="1">
      <alignment horizontal="left"/>
      <protection hidden="1"/>
    </xf>
    <xf numFmtId="3" fontId="0" fillId="8" borderId="35" xfId="0" applyNumberFormat="1" applyFill="1" applyBorder="1" applyProtection="1">
      <protection locked="0"/>
    </xf>
    <xf numFmtId="3" fontId="3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168" fontId="0" fillId="0" borderId="0" xfId="0" applyNumberFormat="1"/>
    <xf numFmtId="166" fontId="1" fillId="3" borderId="33" xfId="0" applyNumberFormat="1" applyFont="1" applyFill="1" applyBorder="1" applyAlignment="1" applyProtection="1">
      <alignment horizontal="left"/>
      <protection hidden="1"/>
    </xf>
    <xf numFmtId="167" fontId="1" fillId="3" borderId="33" xfId="0" applyNumberFormat="1" applyFont="1" applyFill="1" applyBorder="1" applyAlignment="1" applyProtection="1">
      <alignment horizontal="left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1" fillId="5" borderId="36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Alignment="1" applyProtection="1">
      <alignment horizontal="center"/>
      <protection hidden="1"/>
    </xf>
    <xf numFmtId="0" fontId="0" fillId="5" borderId="10" xfId="0" applyFill="1" applyBorder="1" applyProtection="1">
      <protection hidden="1"/>
    </xf>
    <xf numFmtId="2" fontId="0" fillId="5" borderId="11" xfId="0" applyNumberFormat="1" applyFill="1" applyBorder="1" applyProtection="1">
      <protection hidden="1"/>
    </xf>
    <xf numFmtId="2" fontId="0" fillId="5" borderId="38" xfId="0" applyNumberFormat="1" applyFill="1" applyBorder="1" applyProtection="1">
      <protection hidden="1"/>
    </xf>
    <xf numFmtId="0" fontId="0" fillId="5" borderId="21" xfId="0" applyFill="1" applyBorder="1" applyProtection="1">
      <protection hidden="1"/>
    </xf>
    <xf numFmtId="2" fontId="0" fillId="5" borderId="19" xfId="0" applyNumberFormat="1" applyFill="1" applyBorder="1" applyProtection="1">
      <protection hidden="1"/>
    </xf>
    <xf numFmtId="2" fontId="0" fillId="5" borderId="39" xfId="0" applyNumberFormat="1" applyFill="1" applyBorder="1" applyProtection="1">
      <protection hidden="1"/>
    </xf>
    <xf numFmtId="10" fontId="1" fillId="8" borderId="19" xfId="0" applyNumberFormat="1" applyFont="1" applyFill="1" applyBorder="1" applyAlignment="1" applyProtection="1">
      <alignment horizontal="left"/>
      <protection hidden="1"/>
    </xf>
    <xf numFmtId="10" fontId="1" fillId="8" borderId="0" xfId="0" applyNumberFormat="1" applyFont="1" applyFill="1" applyAlignment="1" applyProtection="1">
      <alignment horizontal="left"/>
      <protection hidden="1"/>
    </xf>
    <xf numFmtId="2" fontId="1" fillId="8" borderId="19" xfId="0" applyNumberFormat="1" applyFont="1" applyFill="1" applyBorder="1" applyAlignment="1" applyProtection="1">
      <alignment horizontal="left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2" fontId="1" fillId="8" borderId="33" xfId="0" applyNumberFormat="1" applyFont="1" applyFill="1" applyBorder="1" applyAlignment="1" applyProtection="1">
      <alignment horizontal="left"/>
      <protection hidden="1"/>
    </xf>
    <xf numFmtId="2" fontId="3" fillId="8" borderId="0" xfId="0" applyNumberFormat="1" applyFont="1" applyFill="1" applyAlignment="1" applyProtection="1">
      <alignment horizontal="left"/>
      <protection hidden="1"/>
    </xf>
    <xf numFmtId="179" fontId="4" fillId="3" borderId="2" xfId="0" applyNumberFormat="1" applyFont="1" applyFill="1" applyBorder="1" applyAlignment="1" applyProtection="1">
      <alignment horizontal="left"/>
      <protection hidden="1"/>
    </xf>
    <xf numFmtId="179" fontId="4" fillId="3" borderId="0" xfId="0" applyNumberFormat="1" applyFont="1" applyFill="1" applyAlignment="1" applyProtection="1">
      <alignment horizontal="left"/>
      <protection hidden="1"/>
    </xf>
    <xf numFmtId="179" fontId="3" fillId="3" borderId="0" xfId="0" applyNumberFormat="1" applyFont="1" applyFill="1" applyAlignment="1" applyProtection="1">
      <alignment horizontal="left"/>
      <protection hidden="1"/>
    </xf>
    <xf numFmtId="179" fontId="1" fillId="5" borderId="19" xfId="0" applyNumberFormat="1" applyFont="1" applyFill="1" applyBorder="1" applyAlignment="1" applyProtection="1">
      <alignment horizontal="center"/>
      <protection hidden="1"/>
    </xf>
    <xf numFmtId="179" fontId="3" fillId="7" borderId="0" xfId="0" applyNumberFormat="1" applyFont="1" applyFill="1" applyAlignment="1" applyProtection="1">
      <alignment horizontal="left"/>
      <protection hidden="1"/>
    </xf>
    <xf numFmtId="179" fontId="3" fillId="5" borderId="19" xfId="0" applyNumberFormat="1" applyFont="1" applyFill="1" applyBorder="1" applyAlignment="1" applyProtection="1">
      <alignment horizontal="left"/>
      <protection hidden="1"/>
    </xf>
    <xf numFmtId="179" fontId="3" fillId="7" borderId="0" xfId="0" applyNumberFormat="1" applyFont="1" applyFill="1" applyAlignment="1" applyProtection="1">
      <alignment horizontal="center"/>
      <protection hidden="1"/>
    </xf>
    <xf numFmtId="179" fontId="3" fillId="0" borderId="0" xfId="0" applyNumberFormat="1" applyFont="1" applyAlignment="1">
      <alignment horizontal="left"/>
    </xf>
    <xf numFmtId="179" fontId="4" fillId="5" borderId="13" xfId="0" applyNumberFormat="1" applyFont="1" applyFill="1" applyBorder="1" applyAlignment="1" applyProtection="1">
      <alignment horizontal="center"/>
      <protection hidden="1"/>
    </xf>
    <xf numFmtId="0" fontId="0" fillId="5" borderId="40" xfId="0" applyFill="1" applyBorder="1" applyProtection="1">
      <protection hidden="1"/>
    </xf>
    <xf numFmtId="2" fontId="0" fillId="5" borderId="36" xfId="0" applyNumberFormat="1" applyFill="1" applyBorder="1" applyProtection="1">
      <protection hidden="1"/>
    </xf>
    <xf numFmtId="2" fontId="0" fillId="5" borderId="37" xfId="0" applyNumberFormat="1" applyFill="1" applyBorder="1" applyProtection="1">
      <protection hidden="1"/>
    </xf>
    <xf numFmtId="0" fontId="1" fillId="5" borderId="41" xfId="0" applyFont="1" applyFill="1" applyBorder="1" applyAlignment="1" applyProtection="1">
      <alignment horizontal="center"/>
      <protection hidden="1"/>
    </xf>
    <xf numFmtId="2" fontId="0" fillId="5" borderId="41" xfId="0" applyNumberFormat="1" applyFill="1" applyBorder="1" applyProtection="1">
      <protection hidden="1"/>
    </xf>
    <xf numFmtId="2" fontId="0" fillId="5" borderId="24" xfId="0" applyNumberFormat="1" applyFill="1" applyBorder="1" applyProtection="1">
      <protection hidden="1"/>
    </xf>
    <xf numFmtId="2" fontId="0" fillId="5" borderId="20" xfId="0" applyNumberFormat="1" applyFill="1" applyBorder="1" applyProtection="1">
      <protection hidden="1"/>
    </xf>
    <xf numFmtId="180" fontId="0" fillId="0" borderId="0" xfId="0" applyNumberFormat="1"/>
    <xf numFmtId="177" fontId="1" fillId="8" borderId="19" xfId="0" applyNumberFormat="1" applyFont="1" applyFill="1" applyBorder="1" applyAlignment="1" applyProtection="1">
      <alignment horizontal="left"/>
      <protection hidden="1"/>
    </xf>
    <xf numFmtId="177" fontId="1" fillId="8" borderId="33" xfId="0" applyNumberFormat="1" applyFont="1" applyFill="1" applyBorder="1" applyAlignment="1" applyProtection="1">
      <alignment horizontal="left"/>
      <protection hidden="1"/>
    </xf>
    <xf numFmtId="178" fontId="1" fillId="8" borderId="18" xfId="0" applyNumberFormat="1" applyFont="1" applyFill="1" applyBorder="1" applyAlignment="1" applyProtection="1">
      <alignment horizontal="left"/>
      <protection hidden="1"/>
    </xf>
    <xf numFmtId="178" fontId="1" fillId="8" borderId="19" xfId="0" applyNumberFormat="1" applyFont="1" applyFill="1" applyBorder="1" applyAlignment="1" applyProtection="1">
      <alignment horizontal="left"/>
      <protection hidden="1"/>
    </xf>
    <xf numFmtId="178" fontId="1" fillId="8" borderId="20" xfId="0" applyNumberFormat="1" applyFont="1" applyFill="1" applyBorder="1" applyAlignment="1" applyProtection="1">
      <alignment horizontal="left"/>
      <protection hidden="1"/>
    </xf>
    <xf numFmtId="165" fontId="4" fillId="3" borderId="24" xfId="0" applyNumberFormat="1" applyFont="1" applyFill="1" applyBorder="1" applyAlignment="1" applyProtection="1">
      <alignment horizontal="center"/>
      <protection hidden="1"/>
    </xf>
    <xf numFmtId="168" fontId="3" fillId="10" borderId="0" xfId="0" applyNumberFormat="1" applyFont="1" applyFill="1" applyAlignment="1" applyProtection="1">
      <alignment horizontal="left"/>
      <protection hidden="1"/>
    </xf>
    <xf numFmtId="0" fontId="4" fillId="10" borderId="42" xfId="0" applyFont="1" applyFill="1" applyBorder="1" applyAlignment="1" applyProtection="1">
      <alignment horizontal="center"/>
      <protection hidden="1"/>
    </xf>
    <xf numFmtId="0" fontId="4" fillId="10" borderId="27" xfId="0" applyFont="1" applyFill="1" applyBorder="1" applyAlignment="1" applyProtection="1">
      <alignment horizontal="center"/>
      <protection hidden="1"/>
    </xf>
    <xf numFmtId="0" fontId="1" fillId="11" borderId="15" xfId="0" applyFont="1" applyFill="1" applyBorder="1" applyAlignment="1" applyProtection="1">
      <alignment horizontal="left"/>
      <protection hidden="1"/>
    </xf>
    <xf numFmtId="0" fontId="1" fillId="11" borderId="17" xfId="0" applyFont="1" applyFill="1" applyBorder="1" applyAlignment="1" applyProtection="1">
      <alignment horizontal="left"/>
      <protection hidden="1"/>
    </xf>
    <xf numFmtId="0" fontId="1" fillId="11" borderId="18" xfId="0" applyFont="1" applyFill="1" applyBorder="1" applyAlignment="1" applyProtection="1">
      <alignment horizontal="left"/>
      <protection hidden="1"/>
    </xf>
    <xf numFmtId="0" fontId="1" fillId="11" borderId="20" xfId="0" applyFont="1" applyFill="1" applyBorder="1" applyAlignment="1" applyProtection="1">
      <alignment horizontal="left"/>
      <protection hidden="1"/>
    </xf>
    <xf numFmtId="0" fontId="1" fillId="11" borderId="43" xfId="0" applyFont="1" applyFill="1" applyBorder="1" applyAlignment="1" applyProtection="1">
      <alignment horizontal="left"/>
      <protection hidden="1"/>
    </xf>
    <xf numFmtId="0" fontId="1" fillId="11" borderId="28" xfId="0" applyFont="1" applyFill="1" applyBorder="1" applyAlignment="1" applyProtection="1">
      <alignment horizontal="left"/>
      <protection hidden="1"/>
    </xf>
    <xf numFmtId="3" fontId="1" fillId="11" borderId="44" xfId="0" applyNumberFormat="1" applyFont="1" applyFill="1" applyBorder="1" applyAlignment="1" applyProtection="1">
      <alignment horizontal="center"/>
      <protection hidden="1"/>
    </xf>
    <xf numFmtId="3" fontId="1" fillId="11" borderId="35" xfId="0" applyNumberFormat="1" applyFont="1" applyFill="1" applyBorder="1" applyAlignment="1" applyProtection="1">
      <alignment horizontal="center"/>
      <protection hidden="1"/>
    </xf>
    <xf numFmtId="3" fontId="1" fillId="11" borderId="45" xfId="0" applyNumberFormat="1" applyFont="1" applyFill="1" applyBorder="1" applyAlignment="1" applyProtection="1">
      <alignment horizontal="center"/>
      <protection hidden="1"/>
    </xf>
    <xf numFmtId="0" fontId="1" fillId="12" borderId="15" xfId="0" applyFont="1" applyFill="1" applyBorder="1" applyAlignment="1" applyProtection="1">
      <alignment horizontal="left"/>
      <protection hidden="1"/>
    </xf>
    <xf numFmtId="0" fontId="1" fillId="12" borderId="46" xfId="0" applyFont="1" applyFill="1" applyBorder="1" applyAlignment="1" applyProtection="1">
      <alignment horizontal="left"/>
      <protection hidden="1"/>
    </xf>
    <xf numFmtId="0" fontId="1" fillId="12" borderId="18" xfId="0" applyFont="1" applyFill="1" applyBorder="1" applyAlignment="1" applyProtection="1">
      <alignment horizontal="left"/>
      <protection hidden="1"/>
    </xf>
    <xf numFmtId="0" fontId="1" fillId="12" borderId="39" xfId="0" applyFont="1" applyFill="1" applyBorder="1" applyAlignment="1" applyProtection="1">
      <alignment horizontal="left"/>
      <protection hidden="1"/>
    </xf>
    <xf numFmtId="0" fontId="1" fillId="12" borderId="43" xfId="0" applyFont="1" applyFill="1" applyBorder="1" applyAlignment="1" applyProtection="1">
      <alignment horizontal="left"/>
      <protection hidden="1"/>
    </xf>
    <xf numFmtId="0" fontId="1" fillId="12" borderId="47" xfId="0" applyFont="1" applyFill="1" applyBorder="1" applyAlignment="1" applyProtection="1">
      <alignment horizontal="left"/>
      <protection hidden="1"/>
    </xf>
    <xf numFmtId="3" fontId="0" fillId="10" borderId="19" xfId="0" applyNumberFormat="1" applyFill="1" applyBorder="1" applyProtection="1">
      <protection hidden="1"/>
    </xf>
    <xf numFmtId="181" fontId="3" fillId="11" borderId="18" xfId="0" applyNumberFormat="1" applyFont="1" applyFill="1" applyBorder="1" applyAlignment="1" applyProtection="1">
      <alignment horizontal="left"/>
      <protection hidden="1"/>
    </xf>
    <xf numFmtId="172" fontId="3" fillId="11" borderId="20" xfId="0" applyNumberFormat="1" applyFont="1" applyFill="1" applyBorder="1" applyAlignment="1" applyProtection="1">
      <alignment horizontal="left"/>
      <protection hidden="1"/>
    </xf>
    <xf numFmtId="181" fontId="3" fillId="12" borderId="18" xfId="0" applyNumberFormat="1" applyFont="1" applyFill="1" applyBorder="1" applyAlignment="1" applyProtection="1">
      <alignment horizontal="left"/>
      <protection hidden="1"/>
    </xf>
    <xf numFmtId="174" fontId="3" fillId="12" borderId="39" xfId="0" applyNumberFormat="1" applyFont="1" applyFill="1" applyBorder="1" applyAlignment="1" applyProtection="1">
      <alignment horizontal="left"/>
      <protection hidden="1"/>
    </xf>
    <xf numFmtId="0" fontId="1" fillId="12" borderId="48" xfId="0" applyFont="1" applyFill="1" applyBorder="1" applyAlignment="1" applyProtection="1">
      <alignment horizontal="center"/>
      <protection hidden="1"/>
    </xf>
    <xf numFmtId="3" fontId="0" fillId="7" borderId="19" xfId="0" applyNumberFormat="1" applyFill="1" applyBorder="1" applyProtection="1">
      <protection hidden="1"/>
    </xf>
    <xf numFmtId="181" fontId="0" fillId="0" borderId="0" xfId="0" applyNumberFormat="1"/>
    <xf numFmtId="174" fontId="3" fillId="11" borderId="20" xfId="0" applyNumberFormat="1" applyFont="1" applyFill="1" applyBorder="1" applyAlignment="1" applyProtection="1">
      <alignment horizontal="left"/>
      <protection hidden="1"/>
    </xf>
    <xf numFmtId="3" fontId="0" fillId="10" borderId="33" xfId="0" applyNumberFormat="1" applyFill="1" applyBorder="1" applyProtection="1">
      <protection hidden="1"/>
    </xf>
    <xf numFmtId="183" fontId="4" fillId="11" borderId="49" xfId="0" applyNumberFormat="1" applyFont="1" applyFill="1" applyBorder="1" applyAlignment="1" applyProtection="1">
      <alignment horizontal="left"/>
      <protection hidden="1"/>
    </xf>
    <xf numFmtId="0" fontId="5" fillId="11" borderId="14" xfId="0" applyFont="1" applyFill="1" applyBorder="1" applyAlignment="1" applyProtection="1">
      <alignment horizontal="left"/>
      <protection hidden="1"/>
    </xf>
    <xf numFmtId="175" fontId="4" fillId="12" borderId="49" xfId="0" applyNumberFormat="1" applyFont="1" applyFill="1" applyBorder="1" applyAlignment="1" applyProtection="1">
      <alignment horizontal="left"/>
      <protection hidden="1"/>
    </xf>
    <xf numFmtId="170" fontId="4" fillId="12" borderId="50" xfId="0" applyNumberFormat="1" applyFont="1" applyFill="1" applyBorder="1" applyAlignment="1" applyProtection="1">
      <alignment horizontal="left"/>
      <protection hidden="1"/>
    </xf>
    <xf numFmtId="175" fontId="4" fillId="11" borderId="49" xfId="0" applyNumberFormat="1" applyFont="1" applyFill="1" applyBorder="1" applyAlignment="1" applyProtection="1">
      <alignment horizontal="left"/>
      <protection hidden="1"/>
    </xf>
    <xf numFmtId="183" fontId="4" fillId="7" borderId="49" xfId="0" applyNumberFormat="1" applyFont="1" applyFill="1" applyBorder="1" applyAlignment="1" applyProtection="1">
      <alignment horizontal="left"/>
      <protection hidden="1"/>
    </xf>
    <xf numFmtId="3" fontId="1" fillId="11" borderId="51" xfId="0" applyNumberFormat="1" applyFont="1" applyFill="1" applyBorder="1" applyAlignment="1" applyProtection="1">
      <alignment horizontal="left"/>
      <protection hidden="1"/>
    </xf>
    <xf numFmtId="3" fontId="1" fillId="11" borderId="52" xfId="0" applyNumberFormat="1" applyFont="1" applyFill="1" applyBorder="1" applyAlignment="1" applyProtection="1">
      <alignment horizontal="left"/>
      <protection hidden="1"/>
    </xf>
    <xf numFmtId="3" fontId="1" fillId="11" borderId="53" xfId="0" applyNumberFormat="1" applyFont="1" applyFill="1" applyBorder="1" applyAlignment="1" applyProtection="1">
      <alignment horizontal="left"/>
      <protection hidden="1"/>
    </xf>
    <xf numFmtId="3" fontId="0" fillId="7" borderId="54" xfId="0" applyNumberFormat="1" applyFill="1" applyBorder="1" applyProtection="1">
      <protection locked="0"/>
    </xf>
    <xf numFmtId="3" fontId="3" fillId="9" borderId="31" xfId="0" applyNumberFormat="1" applyFont="1" applyFill="1" applyBorder="1" applyAlignment="1" applyProtection="1">
      <alignment horizontal="left"/>
      <protection hidden="1"/>
    </xf>
    <xf numFmtId="3" fontId="0" fillId="8" borderId="52" xfId="0" applyNumberFormat="1" applyFill="1" applyBorder="1" applyProtection="1">
      <protection locked="0"/>
    </xf>
    <xf numFmtId="183" fontId="4" fillId="11" borderId="55" xfId="0" applyNumberFormat="1" applyFont="1" applyFill="1" applyBorder="1" applyAlignment="1" applyProtection="1">
      <alignment horizontal="left"/>
      <protection hidden="1"/>
    </xf>
    <xf numFmtId="168" fontId="3" fillId="10" borderId="56" xfId="0" applyNumberFormat="1" applyFont="1" applyFill="1" applyBorder="1" applyAlignment="1" applyProtection="1">
      <alignment horizontal="left"/>
      <protection hidden="1"/>
    </xf>
    <xf numFmtId="168" fontId="3" fillId="10" borderId="57" xfId="0" applyNumberFormat="1" applyFont="1" applyFill="1" applyBorder="1" applyAlignment="1" applyProtection="1">
      <alignment horizontal="left"/>
      <protection hidden="1"/>
    </xf>
    <xf numFmtId="168" fontId="4" fillId="10" borderId="58" xfId="0" applyNumberFormat="1" applyFont="1" applyFill="1" applyBorder="1" applyAlignment="1" applyProtection="1">
      <alignment horizontal="center"/>
      <protection hidden="1"/>
    </xf>
    <xf numFmtId="0" fontId="4" fillId="10" borderId="59" xfId="0" applyFont="1" applyFill="1" applyBorder="1" applyAlignment="1" applyProtection="1">
      <alignment horizontal="center"/>
      <protection hidden="1"/>
    </xf>
    <xf numFmtId="0" fontId="4" fillId="10" borderId="60" xfId="0" applyFont="1" applyFill="1" applyBorder="1" applyAlignment="1" applyProtection="1">
      <alignment horizontal="center"/>
      <protection hidden="1"/>
    </xf>
    <xf numFmtId="168" fontId="3" fillId="7" borderId="56" xfId="0" applyNumberFormat="1" applyFont="1" applyFill="1" applyBorder="1" applyAlignment="1" applyProtection="1">
      <alignment horizontal="left"/>
      <protection hidden="1"/>
    </xf>
    <xf numFmtId="170" fontId="3" fillId="7" borderId="61" xfId="0" applyNumberFormat="1" applyFont="1" applyFill="1" applyBorder="1" applyAlignment="1" applyProtection="1">
      <alignment horizontal="left"/>
      <protection hidden="1"/>
    </xf>
    <xf numFmtId="181" fontId="1" fillId="10" borderId="31" xfId="0" applyNumberFormat="1" applyFont="1" applyFill="1" applyBorder="1" applyAlignment="1" applyProtection="1">
      <alignment horizontal="right"/>
      <protection hidden="1"/>
    </xf>
    <xf numFmtId="174" fontId="3" fillId="10" borderId="62" xfId="0" applyNumberFormat="1" applyFont="1" applyFill="1" applyBorder="1" applyAlignment="1" applyProtection="1">
      <alignment horizontal="left"/>
      <protection hidden="1"/>
    </xf>
    <xf numFmtId="0" fontId="1" fillId="7" borderId="61" xfId="0" applyFont="1" applyFill="1" applyBorder="1" applyAlignment="1" applyProtection="1">
      <alignment horizontal="center"/>
      <protection hidden="1"/>
    </xf>
    <xf numFmtId="3" fontId="1" fillId="7" borderId="61" xfId="0" applyNumberFormat="1" applyFont="1" applyFill="1" applyBorder="1" applyAlignment="1" applyProtection="1">
      <alignment horizontal="center"/>
      <protection hidden="1"/>
    </xf>
    <xf numFmtId="176" fontId="3" fillId="7" borderId="56" xfId="0" applyNumberFormat="1" applyFont="1" applyFill="1" applyBorder="1" applyAlignment="1" applyProtection="1">
      <alignment horizontal="right"/>
      <protection hidden="1"/>
    </xf>
    <xf numFmtId="176" fontId="3" fillId="7" borderId="57" xfId="0" applyNumberFormat="1" applyFont="1" applyFill="1" applyBorder="1" applyAlignment="1" applyProtection="1">
      <alignment horizontal="right"/>
      <protection hidden="1"/>
    </xf>
    <xf numFmtId="174" fontId="3" fillId="10" borderId="63" xfId="0" applyNumberFormat="1" applyFont="1" applyFill="1" applyBorder="1" applyAlignment="1" applyProtection="1">
      <alignment horizontal="left"/>
      <protection hidden="1"/>
    </xf>
    <xf numFmtId="168" fontId="5" fillId="7" borderId="64" xfId="0" applyNumberFormat="1" applyFont="1" applyFill="1" applyBorder="1" applyAlignment="1" applyProtection="1">
      <alignment horizontal="left"/>
      <protection hidden="1"/>
    </xf>
    <xf numFmtId="174" fontId="4" fillId="7" borderId="60" xfId="0" applyNumberFormat="1" applyFont="1" applyFill="1" applyBorder="1" applyAlignment="1" applyProtection="1">
      <alignment horizontal="left"/>
      <protection hidden="1"/>
    </xf>
    <xf numFmtId="175" fontId="4" fillId="11" borderId="1" xfId="0" applyNumberFormat="1" applyFont="1" applyFill="1" applyBorder="1" applyAlignment="1" applyProtection="1">
      <alignment horizontal="left"/>
      <protection hidden="1"/>
    </xf>
    <xf numFmtId="3" fontId="1" fillId="12" borderId="65" xfId="0" applyNumberFormat="1" applyFont="1" applyFill="1" applyBorder="1" applyAlignment="1" applyProtection="1">
      <alignment horizontal="center"/>
      <protection hidden="1"/>
    </xf>
    <xf numFmtId="3" fontId="1" fillId="12" borderId="31" xfId="0" applyNumberFormat="1" applyFont="1" applyFill="1" applyBorder="1" applyAlignment="1" applyProtection="1">
      <alignment horizontal="center"/>
      <protection hidden="1"/>
    </xf>
    <xf numFmtId="3" fontId="1" fillId="12" borderId="66" xfId="0" applyNumberFormat="1" applyFont="1" applyFill="1" applyBorder="1" applyAlignment="1" applyProtection="1">
      <alignment horizontal="center"/>
      <protection hidden="1"/>
    </xf>
    <xf numFmtId="3" fontId="0" fillId="7" borderId="56" xfId="0" applyNumberFormat="1" applyFill="1" applyBorder="1" applyProtection="1">
      <protection hidden="1"/>
    </xf>
    <xf numFmtId="3" fontId="0" fillId="12" borderId="31" xfId="0" applyNumberFormat="1" applyFill="1" applyBorder="1" applyProtection="1">
      <protection hidden="1"/>
    </xf>
    <xf numFmtId="3" fontId="0" fillId="12" borderId="32" xfId="0" applyNumberFormat="1" applyFill="1" applyBorder="1" applyProtection="1">
      <protection hidden="1"/>
    </xf>
    <xf numFmtId="183" fontId="4" fillId="12" borderId="55" xfId="0" applyNumberFormat="1" applyFont="1" applyFill="1" applyBorder="1" applyAlignment="1" applyProtection="1">
      <alignment horizontal="left"/>
      <protection hidden="1"/>
    </xf>
    <xf numFmtId="0" fontId="1" fillId="12" borderId="17" xfId="0" applyFont="1" applyFill="1" applyBorder="1" applyAlignment="1" applyProtection="1">
      <alignment horizontal="left"/>
      <protection hidden="1"/>
    </xf>
    <xf numFmtId="0" fontId="1" fillId="12" borderId="20" xfId="0" applyFont="1" applyFill="1" applyBorder="1" applyAlignment="1" applyProtection="1">
      <alignment horizontal="left"/>
      <protection hidden="1"/>
    </xf>
    <xf numFmtId="0" fontId="1" fillId="12" borderId="3" xfId="0" applyFont="1" applyFill="1" applyBorder="1" applyAlignment="1" applyProtection="1">
      <alignment horizontal="left"/>
      <protection hidden="1"/>
    </xf>
    <xf numFmtId="174" fontId="3" fillId="12" borderId="1" xfId="0" applyNumberFormat="1" applyFont="1" applyFill="1" applyBorder="1" applyAlignment="1" applyProtection="1">
      <alignment horizontal="left"/>
      <protection hidden="1"/>
    </xf>
    <xf numFmtId="174" fontId="3" fillId="12" borderId="20" xfId="0" applyNumberFormat="1" applyFont="1" applyFill="1" applyBorder="1" applyAlignment="1" applyProtection="1">
      <alignment horizontal="left"/>
      <protection hidden="1"/>
    </xf>
    <xf numFmtId="175" fontId="4" fillId="12" borderId="1" xfId="0" applyNumberFormat="1" applyFont="1" applyFill="1" applyBorder="1" applyAlignment="1" applyProtection="1">
      <alignment horizontal="left"/>
      <protection hidden="1"/>
    </xf>
    <xf numFmtId="165" fontId="4" fillId="3" borderId="67" xfId="0" applyNumberFormat="1" applyFont="1" applyFill="1" applyBorder="1" applyAlignment="1" applyProtection="1">
      <alignment horizontal="center"/>
      <protection hidden="1"/>
    </xf>
    <xf numFmtId="0" fontId="1" fillId="5" borderId="68" xfId="0" applyFont="1" applyFill="1" applyBorder="1" applyAlignment="1" applyProtection="1">
      <alignment horizontal="center"/>
      <protection hidden="1"/>
    </xf>
    <xf numFmtId="0" fontId="1" fillId="5" borderId="67" xfId="0" applyFont="1" applyFill="1" applyBorder="1" applyAlignment="1" applyProtection="1">
      <alignment horizontal="center"/>
      <protection hidden="1"/>
    </xf>
    <xf numFmtId="0" fontId="1" fillId="5" borderId="69" xfId="0" applyFont="1" applyFill="1" applyBorder="1" applyAlignment="1" applyProtection="1">
      <alignment horizontal="center"/>
      <protection hidden="1"/>
    </xf>
    <xf numFmtId="0" fontId="1" fillId="5" borderId="70" xfId="0" applyFont="1" applyFill="1" applyBorder="1" applyAlignment="1" applyProtection="1">
      <alignment horizontal="center"/>
      <protection hidden="1"/>
    </xf>
    <xf numFmtId="170" fontId="3" fillId="7" borderId="71" xfId="0" applyNumberFormat="1" applyFont="1" applyFill="1" applyBorder="1" applyAlignment="1" applyProtection="1">
      <alignment horizontal="center"/>
      <protection hidden="1"/>
    </xf>
    <xf numFmtId="181" fontId="3" fillId="5" borderId="69" xfId="0" applyNumberFormat="1" applyFont="1" applyFill="1" applyBorder="1" applyAlignment="1" applyProtection="1">
      <alignment horizontal="center"/>
      <protection hidden="1"/>
    </xf>
    <xf numFmtId="182" fontId="4" fillId="5" borderId="72" xfId="0" applyNumberFormat="1" applyFont="1" applyFill="1" applyBorder="1" applyAlignment="1" applyProtection="1">
      <alignment horizontal="center"/>
      <protection hidden="1"/>
    </xf>
    <xf numFmtId="168" fontId="4" fillId="13" borderId="73" xfId="0" applyNumberFormat="1" applyFont="1" applyFill="1" applyBorder="1" applyAlignment="1" applyProtection="1">
      <alignment horizontal="center"/>
      <protection hidden="1"/>
    </xf>
    <xf numFmtId="168" fontId="3" fillId="13" borderId="0" xfId="0" applyNumberFormat="1" applyFont="1" applyFill="1" applyAlignment="1" applyProtection="1">
      <alignment horizontal="left"/>
      <protection hidden="1"/>
    </xf>
    <xf numFmtId="0" fontId="4" fillId="13" borderId="25" xfId="0" applyFont="1" applyFill="1" applyBorder="1" applyAlignment="1" applyProtection="1">
      <alignment horizontal="center"/>
      <protection hidden="1"/>
    </xf>
    <xf numFmtId="0" fontId="4" fillId="13" borderId="14" xfId="0" applyFont="1" applyFill="1" applyBorder="1" applyAlignment="1" applyProtection="1">
      <alignment horizontal="center"/>
      <protection hidden="1"/>
    </xf>
    <xf numFmtId="170" fontId="3" fillId="13" borderId="0" xfId="0" applyNumberFormat="1" applyFont="1" applyFill="1" applyAlignment="1" applyProtection="1">
      <alignment horizontal="left"/>
      <protection hidden="1"/>
    </xf>
    <xf numFmtId="174" fontId="3" fillId="13" borderId="23" xfId="0" applyNumberFormat="1" applyFont="1" applyFill="1" applyBorder="1" applyAlignment="1" applyProtection="1">
      <alignment horizontal="left"/>
      <protection hidden="1"/>
    </xf>
    <xf numFmtId="0" fontId="1" fillId="13" borderId="0" xfId="0" applyFont="1" applyFill="1" applyAlignment="1" applyProtection="1">
      <alignment horizontal="center"/>
      <protection hidden="1"/>
    </xf>
    <xf numFmtId="3" fontId="1" fillId="13" borderId="0" xfId="0" applyNumberFormat="1" applyFont="1" applyFill="1" applyAlignment="1" applyProtection="1">
      <alignment horizontal="center"/>
      <protection hidden="1"/>
    </xf>
    <xf numFmtId="176" fontId="3" fillId="13" borderId="0" xfId="0" applyNumberFormat="1" applyFont="1" applyFill="1" applyAlignment="1" applyProtection="1">
      <alignment horizontal="right"/>
      <protection hidden="1"/>
    </xf>
    <xf numFmtId="174" fontId="3" fillId="13" borderId="4" xfId="0" applyNumberFormat="1" applyFont="1" applyFill="1" applyBorder="1" applyAlignment="1" applyProtection="1">
      <alignment horizontal="left"/>
      <protection hidden="1"/>
    </xf>
    <xf numFmtId="174" fontId="4" fillId="13" borderId="2" xfId="0" applyNumberFormat="1" applyFont="1" applyFill="1" applyBorder="1" applyAlignment="1" applyProtection="1">
      <alignment horizontal="left"/>
      <protection hidden="1"/>
    </xf>
    <xf numFmtId="0" fontId="1" fillId="0" borderId="0" xfId="0" applyFont="1"/>
    <xf numFmtId="171" fontId="1" fillId="4" borderId="18" xfId="0" applyNumberFormat="1" applyFont="1" applyFill="1" applyBorder="1" applyAlignment="1" applyProtection="1">
      <alignment horizontal="left"/>
      <protection hidden="1"/>
    </xf>
    <xf numFmtId="0" fontId="0" fillId="5" borderId="74" xfId="0" applyFill="1" applyBorder="1" applyProtection="1">
      <protection hidden="1"/>
    </xf>
    <xf numFmtId="2" fontId="0" fillId="5" borderId="33" xfId="0" applyNumberFormat="1" applyFill="1" applyBorder="1" applyProtection="1">
      <protection hidden="1"/>
    </xf>
    <xf numFmtId="2" fontId="0" fillId="5" borderId="75" xfId="0" applyNumberFormat="1" applyFill="1" applyBorder="1" applyProtection="1">
      <protection hidden="1"/>
    </xf>
    <xf numFmtId="2" fontId="0" fillId="5" borderId="3" xfId="0" applyNumberFormat="1" applyFill="1" applyBorder="1" applyProtection="1">
      <protection hidden="1"/>
    </xf>
    <xf numFmtId="0" fontId="0" fillId="5" borderId="19" xfId="0" applyFill="1" applyBorder="1" applyProtection="1">
      <protection hidden="1"/>
    </xf>
    <xf numFmtId="0" fontId="3" fillId="4" borderId="1" xfId="0" applyFont="1" applyFill="1" applyBorder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left"/>
      <protection hidden="1"/>
    </xf>
    <xf numFmtId="0" fontId="3" fillId="4" borderId="76" xfId="0" applyFont="1" applyFill="1" applyBorder="1" applyAlignment="1" applyProtection="1">
      <alignment horizontal="left"/>
      <protection hidden="1"/>
    </xf>
    <xf numFmtId="0" fontId="8" fillId="0" borderId="0" xfId="0" applyFont="1"/>
    <xf numFmtId="0" fontId="3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177" fontId="1" fillId="5" borderId="37" xfId="0" applyNumberFormat="1" applyFont="1" applyFill="1" applyBorder="1" applyProtection="1">
      <protection hidden="1"/>
    </xf>
    <xf numFmtId="177" fontId="1" fillId="5" borderId="38" xfId="0" applyNumberFormat="1" applyFont="1" applyFill="1" applyBorder="1" applyProtection="1">
      <protection hidden="1"/>
    </xf>
    <xf numFmtId="177" fontId="1" fillId="5" borderId="39" xfId="0" applyNumberFormat="1" applyFont="1" applyFill="1" applyBorder="1" applyProtection="1">
      <protection hidden="1"/>
    </xf>
    <xf numFmtId="177" fontId="1" fillId="5" borderId="47" xfId="0" applyNumberFormat="1" applyFont="1" applyFill="1" applyBorder="1" applyProtection="1">
      <protection hidden="1"/>
    </xf>
    <xf numFmtId="0" fontId="1" fillId="5" borderId="2" xfId="0" applyFont="1" applyFill="1" applyBorder="1" applyAlignment="1" applyProtection="1">
      <alignment horizontal="center"/>
      <protection hidden="1"/>
    </xf>
    <xf numFmtId="0" fontId="0" fillId="5" borderId="77" xfId="0" applyFill="1" applyBorder="1" applyProtection="1">
      <protection hidden="1"/>
    </xf>
    <xf numFmtId="0" fontId="0" fillId="5" borderId="26" xfId="0" applyFill="1" applyBorder="1" applyProtection="1">
      <protection hidden="1"/>
    </xf>
    <xf numFmtId="0" fontId="0" fillId="5" borderId="18" xfId="0" applyFill="1" applyBorder="1" applyProtection="1">
      <protection hidden="1"/>
    </xf>
    <xf numFmtId="0" fontId="0" fillId="5" borderId="5" xfId="0" applyFill="1" applyBorder="1" applyProtection="1">
      <protection hidden="1"/>
    </xf>
    <xf numFmtId="0" fontId="0" fillId="8" borderId="21" xfId="0" applyFill="1" applyBorder="1" applyProtection="1">
      <protection hidden="1"/>
    </xf>
    <xf numFmtId="0" fontId="0" fillId="5" borderId="20" xfId="0" applyFill="1" applyBorder="1" applyProtection="1">
      <protection hidden="1"/>
    </xf>
    <xf numFmtId="0" fontId="1" fillId="8" borderId="78" xfId="0" applyFont="1" applyFill="1" applyBorder="1" applyAlignment="1" applyProtection="1">
      <alignment horizontal="center"/>
      <protection hidden="1"/>
    </xf>
    <xf numFmtId="0" fontId="1" fillId="8" borderId="79" xfId="0" applyFont="1" applyFill="1" applyBorder="1" applyAlignment="1" applyProtection="1">
      <alignment horizontal="center"/>
      <protection hidden="1"/>
    </xf>
    <xf numFmtId="0" fontId="0" fillId="8" borderId="80" xfId="0" applyFill="1" applyBorder="1" applyProtection="1">
      <protection hidden="1"/>
    </xf>
    <xf numFmtId="177" fontId="1" fillId="8" borderId="81" xfId="0" applyNumberFormat="1" applyFont="1" applyFill="1" applyBorder="1" applyProtection="1">
      <protection hidden="1"/>
    </xf>
    <xf numFmtId="0" fontId="1" fillId="8" borderId="1" xfId="0" applyFont="1" applyFill="1" applyBorder="1" applyAlignment="1">
      <alignment horizontal="center"/>
    </xf>
    <xf numFmtId="0" fontId="1" fillId="8" borderId="76" xfId="0" applyFont="1" applyFill="1" applyBorder="1" applyAlignment="1">
      <alignment horizontal="center"/>
    </xf>
    <xf numFmtId="0" fontId="1" fillId="5" borderId="78" xfId="0" applyFont="1" applyFill="1" applyBorder="1" applyAlignment="1" applyProtection="1">
      <alignment horizontal="center"/>
      <protection hidden="1"/>
    </xf>
    <xf numFmtId="0" fontId="0" fillId="5" borderId="73" xfId="0" applyFill="1" applyBorder="1"/>
    <xf numFmtId="180" fontId="0" fillId="5" borderId="73" xfId="0" applyNumberFormat="1" applyFill="1" applyBorder="1"/>
    <xf numFmtId="0" fontId="1" fillId="5" borderId="73" xfId="0" applyFont="1" applyFill="1" applyBorder="1" applyAlignment="1">
      <alignment horizontal="center"/>
    </xf>
    <xf numFmtId="0" fontId="1" fillId="5" borderId="82" xfId="0" applyFont="1" applyFill="1" applyBorder="1" applyAlignment="1">
      <alignment horizontal="center"/>
    </xf>
    <xf numFmtId="0" fontId="0" fillId="5" borderId="83" xfId="0" applyFill="1" applyBorder="1" applyProtection="1">
      <protection hidden="1"/>
    </xf>
    <xf numFmtId="0" fontId="0" fillId="5" borderId="27" xfId="0" applyFill="1" applyBorder="1" applyProtection="1">
      <protection hidden="1"/>
    </xf>
    <xf numFmtId="0" fontId="0" fillId="5" borderId="27" xfId="0" applyFill="1" applyBorder="1"/>
    <xf numFmtId="0" fontId="1" fillId="5" borderId="76" xfId="0" applyFont="1" applyFill="1" applyBorder="1" applyAlignment="1">
      <alignment horizontal="center"/>
    </xf>
    <xf numFmtId="0" fontId="3" fillId="0" borderId="84" xfId="0" applyFont="1" applyBorder="1"/>
    <xf numFmtId="0" fontId="7" fillId="5" borderId="7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3" fillId="5" borderId="7" xfId="0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10" fillId="5" borderId="48" xfId="0" applyFont="1" applyFill="1" applyBorder="1"/>
    <xf numFmtId="0" fontId="10" fillId="5" borderId="12" xfId="0" applyFont="1" applyFill="1" applyBorder="1"/>
    <xf numFmtId="0" fontId="10" fillId="5" borderId="12" xfId="0" applyFont="1" applyFill="1" applyBorder="1" applyAlignment="1">
      <alignment horizontal="right"/>
    </xf>
    <xf numFmtId="0" fontId="10" fillId="5" borderId="1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left"/>
    </xf>
    <xf numFmtId="0" fontId="0" fillId="5" borderId="12" xfId="0" applyFill="1" applyBorder="1" applyAlignment="1">
      <alignment horizontal="center"/>
    </xf>
    <xf numFmtId="0" fontId="3" fillId="5" borderId="12" xfId="0" applyFont="1" applyFill="1" applyBorder="1" applyAlignment="1">
      <alignment horizontal="centerContinuous"/>
    </xf>
    <xf numFmtId="0" fontId="3" fillId="5" borderId="12" xfId="0" applyFont="1" applyFill="1" applyBorder="1"/>
    <xf numFmtId="0" fontId="10" fillId="5" borderId="7" xfId="0" applyFont="1" applyFill="1" applyBorder="1"/>
    <xf numFmtId="0" fontId="10" fillId="5" borderId="0" xfId="0" applyFont="1" applyFill="1"/>
    <xf numFmtId="0" fontId="10" fillId="5" borderId="0" xfId="0" applyFont="1" applyFill="1" applyAlignment="1">
      <alignment horizontal="right"/>
    </xf>
    <xf numFmtId="0" fontId="10" fillId="5" borderId="0" xfId="0" applyFont="1" applyFill="1" applyAlignment="1">
      <alignment horizontal="center"/>
    </xf>
    <xf numFmtId="0" fontId="3" fillId="5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0" fontId="3" fillId="5" borderId="0" xfId="0" applyFont="1" applyFill="1" applyAlignment="1">
      <alignment horizontal="centerContinuous"/>
    </xf>
    <xf numFmtId="0" fontId="22" fillId="5" borderId="0" xfId="0" applyFont="1" applyFill="1" applyAlignment="1">
      <alignment horizontal="left" vertical="center"/>
    </xf>
    <xf numFmtId="0" fontId="11" fillId="5" borderId="85" xfId="0" applyFont="1" applyFill="1" applyBorder="1" applyAlignment="1">
      <alignment horizontal="left" vertical="center"/>
    </xf>
    <xf numFmtId="0" fontId="19" fillId="5" borderId="7" xfId="0" applyFont="1" applyFill="1" applyBorder="1"/>
    <xf numFmtId="0" fontId="20" fillId="5" borderId="0" xfId="0" applyFont="1" applyFill="1"/>
    <xf numFmtId="0" fontId="20" fillId="5" borderId="0" xfId="0" applyFont="1" applyFill="1" applyAlignment="1">
      <alignment horizontal="center"/>
    </xf>
    <xf numFmtId="0" fontId="12" fillId="5" borderId="7" xfId="0" applyFont="1" applyFill="1" applyBorder="1"/>
    <xf numFmtId="0" fontId="12" fillId="5" borderId="0" xfId="0" applyFont="1" applyFill="1"/>
    <xf numFmtId="0" fontId="12" fillId="5" borderId="0" xfId="0" applyFont="1" applyFill="1" applyAlignment="1">
      <alignment horizontal="center"/>
    </xf>
    <xf numFmtId="0" fontId="12" fillId="5" borderId="85" xfId="0" applyFont="1" applyFill="1" applyBorder="1"/>
    <xf numFmtId="0" fontId="3" fillId="5" borderId="85" xfId="0" applyFont="1" applyFill="1" applyBorder="1"/>
    <xf numFmtId="0" fontId="1" fillId="5" borderId="0" xfId="0" applyFont="1" applyFill="1"/>
    <xf numFmtId="0" fontId="1" fillId="5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13" fillId="5" borderId="7" xfId="0" applyFont="1" applyFill="1" applyBorder="1"/>
    <xf numFmtId="0" fontId="13" fillId="5" borderId="0" xfId="0" applyFont="1" applyFill="1"/>
    <xf numFmtId="0" fontId="13" fillId="5" borderId="0" xfId="0" applyFont="1" applyFill="1" applyAlignment="1">
      <alignment horizontal="center"/>
    </xf>
    <xf numFmtId="0" fontId="13" fillId="5" borderId="85" xfId="0" applyFont="1" applyFill="1" applyBorder="1"/>
    <xf numFmtId="0" fontId="1" fillId="5" borderId="0" xfId="0" applyFont="1" applyFill="1" applyAlignment="1">
      <alignment horizontal="center"/>
    </xf>
    <xf numFmtId="0" fontId="14" fillId="5" borderId="0" xfId="0" applyFont="1" applyFill="1"/>
    <xf numFmtId="0" fontId="16" fillId="5" borderId="0" xfId="0" applyFont="1" applyFill="1" applyAlignment="1">
      <alignment horizontal="center"/>
    </xf>
    <xf numFmtId="0" fontId="16" fillId="5" borderId="0" xfId="0" applyFont="1" applyFill="1"/>
    <xf numFmtId="0" fontId="3" fillId="5" borderId="85" xfId="0" applyFont="1" applyFill="1" applyBorder="1" applyAlignment="1">
      <alignment horizontal="centerContinuous"/>
    </xf>
    <xf numFmtId="0" fontId="2" fillId="5" borderId="0" xfId="0" applyFont="1" applyFill="1"/>
    <xf numFmtId="0" fontId="18" fillId="5" borderId="0" xfId="0" applyFont="1" applyFill="1"/>
    <xf numFmtId="0" fontId="15" fillId="5" borderId="0" xfId="0" applyFont="1" applyFill="1" applyAlignment="1">
      <alignment horizontal="centerContinuous"/>
    </xf>
    <xf numFmtId="0" fontId="15" fillId="5" borderId="85" xfId="0" applyFont="1" applyFill="1" applyBorder="1" applyAlignment="1">
      <alignment horizontal="centerContinuous"/>
    </xf>
    <xf numFmtId="0" fontId="3" fillId="8" borderId="0" xfId="0" applyFont="1" applyFill="1" applyAlignment="1">
      <alignment horizontal="center"/>
    </xf>
    <xf numFmtId="0" fontId="16" fillId="8" borderId="0" xfId="0" applyFont="1" applyFill="1"/>
    <xf numFmtId="0" fontId="17" fillId="8" borderId="0" xfId="0" applyFont="1" applyFill="1" applyAlignment="1">
      <alignment horizontal="center"/>
    </xf>
    <xf numFmtId="0" fontId="3" fillId="8" borderId="0" xfId="0" applyFont="1" applyFill="1"/>
    <xf numFmtId="0" fontId="23" fillId="8" borderId="0" xfId="0" applyFont="1" applyFill="1" applyAlignment="1">
      <alignment horizontal="center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 horizontal="centerContinuous"/>
    </xf>
    <xf numFmtId="0" fontId="3" fillId="5" borderId="13" xfId="0" applyFont="1" applyFill="1" applyBorder="1"/>
    <xf numFmtId="0" fontId="3" fillId="5" borderId="14" xfId="0" applyFont="1" applyFill="1" applyBorder="1"/>
    <xf numFmtId="0" fontId="3" fillId="5" borderId="14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right"/>
    </xf>
    <xf numFmtId="0" fontId="13" fillId="5" borderId="12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left"/>
    </xf>
    <xf numFmtId="0" fontId="7" fillId="5" borderId="85" xfId="0" applyFont="1" applyFill="1" applyBorder="1" applyAlignment="1">
      <alignment horizontal="center"/>
    </xf>
    <xf numFmtId="0" fontId="3" fillId="5" borderId="85" xfId="0" applyFont="1" applyFill="1" applyBorder="1" applyAlignment="1">
      <alignment horizontal="center"/>
    </xf>
    <xf numFmtId="0" fontId="3" fillId="5" borderId="84" xfId="0" applyFont="1" applyFill="1" applyBorder="1"/>
    <xf numFmtId="168" fontId="9" fillId="10" borderId="66" xfId="0" applyNumberFormat="1" applyFont="1" applyFill="1" applyBorder="1" applyAlignment="1" applyProtection="1">
      <alignment horizontal="center"/>
      <protection hidden="1"/>
    </xf>
    <xf numFmtId="0" fontId="7" fillId="5" borderId="14" xfId="0" applyFont="1" applyFill="1" applyBorder="1" applyAlignment="1">
      <alignment horizontal="center"/>
    </xf>
    <xf numFmtId="0" fontId="3" fillId="5" borderId="84" xfId="0" applyFont="1" applyFill="1" applyBorder="1" applyAlignment="1">
      <alignment horizontal="center"/>
    </xf>
    <xf numFmtId="0" fontId="11" fillId="5" borderId="2" xfId="0" applyFont="1" applyFill="1" applyBorder="1"/>
    <xf numFmtId="3" fontId="25" fillId="5" borderId="1" xfId="0" applyNumberFormat="1" applyFont="1" applyFill="1" applyBorder="1" applyAlignment="1" applyProtection="1">
      <alignment horizontal="center"/>
      <protection hidden="1"/>
    </xf>
    <xf numFmtId="3" fontId="22" fillId="5" borderId="2" xfId="0" applyNumberFormat="1" applyFont="1" applyFill="1" applyBorder="1" applyAlignment="1" applyProtection="1">
      <alignment horizontal="center"/>
      <protection hidden="1"/>
    </xf>
    <xf numFmtId="165" fontId="11" fillId="5" borderId="2" xfId="0" applyNumberFormat="1" applyFont="1" applyFill="1" applyBorder="1" applyAlignment="1" applyProtection="1">
      <alignment horizontal="left"/>
      <protection hidden="1"/>
    </xf>
    <xf numFmtId="165" fontId="11" fillId="5" borderId="76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177" fontId="0" fillId="5" borderId="35" xfId="0" applyNumberFormat="1" applyFill="1" applyBorder="1" applyProtection="1">
      <protection hidden="1"/>
    </xf>
    <xf numFmtId="177" fontId="0" fillId="5" borderId="86" xfId="0" applyNumberFormat="1" applyFill="1" applyBorder="1" applyProtection="1">
      <protection hidden="1"/>
    </xf>
    <xf numFmtId="0" fontId="1" fillId="5" borderId="49" xfId="0" applyFont="1" applyFill="1" applyBorder="1" applyAlignment="1" applyProtection="1">
      <alignment horizontal="center"/>
      <protection hidden="1"/>
    </xf>
    <xf numFmtId="177" fontId="0" fillId="5" borderId="45" xfId="0" applyNumberFormat="1" applyFill="1" applyBorder="1" applyProtection="1">
      <protection hidden="1"/>
    </xf>
    <xf numFmtId="177" fontId="0" fillId="14" borderId="45" xfId="0" applyNumberFormat="1" applyFill="1" applyBorder="1" applyProtection="1">
      <protection hidden="1"/>
    </xf>
    <xf numFmtId="1" fontId="3" fillId="3" borderId="0" xfId="0" applyNumberFormat="1" applyFont="1" applyFill="1" applyAlignment="1" applyProtection="1">
      <alignment horizontal="left"/>
      <protection hidden="1"/>
    </xf>
    <xf numFmtId="166" fontId="3" fillId="3" borderId="0" xfId="0" applyNumberFormat="1" applyFont="1" applyFill="1" applyAlignment="1" applyProtection="1">
      <alignment horizontal="left"/>
      <protection hidden="1"/>
    </xf>
    <xf numFmtId="176" fontId="3" fillId="3" borderId="0" xfId="0" applyNumberFormat="1" applyFont="1" applyFill="1" applyAlignment="1" applyProtection="1">
      <alignment horizontal="right"/>
      <protection hidden="1"/>
    </xf>
    <xf numFmtId="1" fontId="3" fillId="3" borderId="11" xfId="0" applyNumberFormat="1" applyFont="1" applyFill="1" applyBorder="1" applyAlignment="1" applyProtection="1">
      <alignment horizontal="left"/>
      <protection hidden="1"/>
    </xf>
    <xf numFmtId="166" fontId="3" fillId="3" borderId="11" xfId="0" applyNumberFormat="1" applyFont="1" applyFill="1" applyBorder="1" applyAlignment="1" applyProtection="1">
      <alignment horizontal="left"/>
      <protection hidden="1"/>
    </xf>
    <xf numFmtId="176" fontId="3" fillId="3" borderId="87" xfId="0" applyNumberFormat="1" applyFont="1" applyFill="1" applyBorder="1" applyAlignment="1" applyProtection="1">
      <alignment horizontal="right"/>
      <protection hidden="1"/>
    </xf>
    <xf numFmtId="10" fontId="1" fillId="8" borderId="11" xfId="0" applyNumberFormat="1" applyFont="1" applyFill="1" applyBorder="1" applyAlignment="1" applyProtection="1">
      <alignment horizontal="left"/>
      <protection hidden="1"/>
    </xf>
    <xf numFmtId="176" fontId="3" fillId="3" borderId="19" xfId="0" applyNumberFormat="1" applyFont="1" applyFill="1" applyBorder="1" applyAlignment="1" applyProtection="1">
      <alignment horizontal="left"/>
      <protection hidden="1"/>
    </xf>
    <xf numFmtId="166" fontId="3" fillId="15" borderId="19" xfId="0" applyNumberFormat="1" applyFont="1" applyFill="1" applyBorder="1" applyAlignment="1" applyProtection="1">
      <alignment horizontal="left"/>
      <protection hidden="1"/>
    </xf>
    <xf numFmtId="176" fontId="3" fillId="3" borderId="0" xfId="0" applyNumberFormat="1" applyFont="1" applyFill="1" applyAlignment="1" applyProtection="1">
      <alignment horizontal="left"/>
      <protection hidden="1"/>
    </xf>
    <xf numFmtId="164" fontId="2" fillId="3" borderId="20" xfId="0" applyNumberFormat="1" applyFont="1" applyFill="1" applyBorder="1" applyAlignment="1" applyProtection="1">
      <alignment horizontal="center"/>
      <protection hidden="1"/>
    </xf>
    <xf numFmtId="164" fontId="2" fillId="3" borderId="23" xfId="0" applyNumberFormat="1" applyFont="1" applyFill="1" applyBorder="1" applyAlignment="1" applyProtection="1">
      <alignment horizontal="center"/>
      <protection hidden="1"/>
    </xf>
    <xf numFmtId="164" fontId="2" fillId="3" borderId="18" xfId="0" applyNumberFormat="1" applyFont="1" applyFill="1" applyBorder="1" applyAlignment="1" applyProtection="1">
      <alignment horizontal="center"/>
      <protection hidden="1"/>
    </xf>
    <xf numFmtId="0" fontId="2" fillId="8" borderId="13" xfId="0" applyFont="1" applyFill="1" applyBorder="1" applyAlignment="1" applyProtection="1">
      <alignment horizontal="center"/>
      <protection locked="0"/>
    </xf>
    <xf numFmtId="0" fontId="2" fillId="8" borderId="14" xfId="0" applyFont="1" applyFill="1" applyBorder="1" applyAlignment="1" applyProtection="1">
      <alignment horizontal="center"/>
      <protection locked="0"/>
    </xf>
    <xf numFmtId="0" fontId="2" fillId="8" borderId="84" xfId="0" applyFont="1" applyFill="1" applyBorder="1" applyAlignment="1" applyProtection="1">
      <alignment horizontal="center"/>
      <protection locked="0"/>
    </xf>
    <xf numFmtId="0" fontId="7" fillId="13" borderId="78" xfId="0" applyFont="1" applyFill="1" applyBorder="1" applyAlignment="1">
      <alignment horizontal="center"/>
    </xf>
    <xf numFmtId="0" fontId="7" fillId="13" borderId="73" xfId="0" applyFont="1" applyFill="1" applyBorder="1" applyAlignment="1">
      <alignment horizontal="center"/>
    </xf>
    <xf numFmtId="0" fontId="7" fillId="13" borderId="82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76" xfId="0" applyFont="1" applyFill="1" applyBorder="1" applyAlignment="1">
      <alignment horizontal="center"/>
    </xf>
    <xf numFmtId="0" fontId="22" fillId="8" borderId="88" xfId="0" applyFont="1" applyFill="1" applyBorder="1" applyAlignment="1" applyProtection="1">
      <alignment horizontal="left" vertical="center"/>
      <protection locked="0"/>
    </xf>
    <xf numFmtId="0" fontId="11" fillId="8" borderId="89" xfId="0" applyFont="1" applyFill="1" applyBorder="1" applyAlignment="1" applyProtection="1">
      <alignment horizontal="left" vertical="center"/>
      <protection locked="0"/>
    </xf>
    <xf numFmtId="0" fontId="4" fillId="8" borderId="1" xfId="0" applyFont="1" applyFill="1" applyBorder="1" applyAlignment="1" applyProtection="1">
      <alignment horizontal="center"/>
      <protection locked="0"/>
    </xf>
    <xf numFmtId="0" fontId="4" fillId="8" borderId="2" xfId="0" applyFont="1" applyFill="1" applyBorder="1" applyAlignment="1" applyProtection="1">
      <alignment horizontal="center"/>
      <protection locked="0"/>
    </xf>
    <xf numFmtId="0" fontId="4" fillId="8" borderId="76" xfId="0" applyFont="1" applyFill="1" applyBorder="1" applyAlignment="1" applyProtection="1">
      <alignment horizontal="center"/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0" fontId="2" fillId="8" borderId="2" xfId="0" applyFont="1" applyFill="1" applyBorder="1" applyAlignment="1" applyProtection="1">
      <alignment horizontal="center"/>
      <protection locked="0"/>
    </xf>
    <xf numFmtId="0" fontId="2" fillId="8" borderId="76" xfId="0" applyFont="1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2" xfId="0" applyFill="1" applyBorder="1" applyAlignment="1" applyProtection="1">
      <alignment horizontal="center"/>
      <protection locked="0"/>
    </xf>
    <xf numFmtId="0" fontId="0" fillId="8" borderId="76" xfId="0" applyFill="1" applyBorder="1" applyAlignment="1" applyProtection="1">
      <alignment horizontal="center"/>
      <protection locked="0"/>
    </xf>
    <xf numFmtId="0" fontId="2" fillId="8" borderId="78" xfId="0" applyFont="1" applyFill="1" applyBorder="1" applyAlignment="1" applyProtection="1">
      <alignment horizontal="center"/>
      <protection locked="0"/>
    </xf>
    <xf numFmtId="0" fontId="2" fillId="8" borderId="82" xfId="0" applyFont="1" applyFill="1" applyBorder="1" applyAlignment="1" applyProtection="1">
      <alignment horizontal="center"/>
      <protection locked="0"/>
    </xf>
    <xf numFmtId="0" fontId="24" fillId="8" borderId="1" xfId="1" applyFont="1" applyFill="1" applyBorder="1" applyAlignment="1">
      <alignment horizontal="center"/>
      <protection locked="0"/>
    </xf>
    <xf numFmtId="14" fontId="0" fillId="8" borderId="1" xfId="0" applyNumberFormat="1" applyFill="1" applyBorder="1" applyAlignment="1" applyProtection="1">
      <alignment horizontal="center"/>
      <protection locked="0"/>
    </xf>
    <xf numFmtId="164" fontId="2" fillId="4" borderId="7" xfId="0" applyNumberFormat="1" applyFont="1" applyFill="1" applyBorder="1" applyAlignment="1" applyProtection="1">
      <alignment horizontal="center"/>
      <protection hidden="1"/>
    </xf>
    <xf numFmtId="164" fontId="2" fillId="4" borderId="0" xfId="0" applyNumberFormat="1" applyFont="1" applyFill="1" applyAlignment="1" applyProtection="1">
      <alignment horizontal="center"/>
      <protection hidden="1"/>
    </xf>
    <xf numFmtId="3" fontId="4" fillId="11" borderId="90" xfId="0" applyNumberFormat="1" applyFont="1" applyFill="1" applyBorder="1" applyAlignment="1" applyProtection="1">
      <alignment horizontal="center"/>
      <protection hidden="1"/>
    </xf>
    <xf numFmtId="3" fontId="4" fillId="11" borderId="91" xfId="0" applyNumberFormat="1" applyFont="1" applyFill="1" applyBorder="1" applyAlignment="1" applyProtection="1">
      <alignment horizontal="center"/>
      <protection hidden="1"/>
    </xf>
    <xf numFmtId="168" fontId="4" fillId="10" borderId="90" xfId="0" applyNumberFormat="1" applyFont="1" applyFill="1" applyBorder="1" applyAlignment="1" applyProtection="1">
      <alignment horizontal="center"/>
      <protection hidden="1"/>
    </xf>
    <xf numFmtId="168" fontId="4" fillId="10" borderId="91" xfId="0" applyNumberFormat="1" applyFont="1" applyFill="1" applyBorder="1" applyAlignment="1" applyProtection="1">
      <alignment horizontal="center"/>
      <protection hidden="1"/>
    </xf>
    <xf numFmtId="168" fontId="4" fillId="10" borderId="94" xfId="0" applyNumberFormat="1" applyFont="1" applyFill="1" applyBorder="1" applyAlignment="1" applyProtection="1">
      <alignment horizontal="center"/>
      <protection hidden="1"/>
    </xf>
    <xf numFmtId="168" fontId="4" fillId="10" borderId="95" xfId="0" applyNumberFormat="1" applyFont="1" applyFill="1" applyBorder="1" applyAlignment="1" applyProtection="1">
      <alignment horizontal="center"/>
      <protection hidden="1"/>
    </xf>
    <xf numFmtId="168" fontId="4" fillId="10" borderId="25" xfId="0" applyNumberFormat="1" applyFont="1" applyFill="1" applyBorder="1" applyAlignment="1" applyProtection="1">
      <alignment horizontal="center"/>
      <protection hidden="1"/>
    </xf>
    <xf numFmtId="168" fontId="4" fillId="10" borderId="96" xfId="0" applyNumberFormat="1" applyFont="1" applyFill="1" applyBorder="1" applyAlignment="1" applyProtection="1">
      <alignment horizontal="center"/>
      <protection hidden="1"/>
    </xf>
    <xf numFmtId="165" fontId="22" fillId="5" borderId="1" xfId="0" applyNumberFormat="1" applyFont="1" applyFill="1" applyBorder="1" applyAlignment="1" applyProtection="1">
      <alignment horizontal="center"/>
      <protection locked="0" hidden="1"/>
    </xf>
    <xf numFmtId="165" fontId="22" fillId="5" borderId="2" xfId="0" applyNumberFormat="1" applyFont="1" applyFill="1" applyBorder="1" applyAlignment="1" applyProtection="1">
      <alignment horizontal="center"/>
      <protection locked="0" hidden="1"/>
    </xf>
    <xf numFmtId="3" fontId="4" fillId="12" borderId="90" xfId="0" applyNumberFormat="1" applyFont="1" applyFill="1" applyBorder="1" applyAlignment="1" applyProtection="1">
      <alignment horizontal="center"/>
      <protection hidden="1"/>
    </xf>
    <xf numFmtId="3" fontId="4" fillId="12" borderId="91" xfId="0" applyNumberFormat="1" applyFont="1" applyFill="1" applyBorder="1" applyAlignment="1" applyProtection="1">
      <alignment horizontal="center"/>
      <protection hidden="1"/>
    </xf>
    <xf numFmtId="0" fontId="1" fillId="11" borderId="56" xfId="0" applyFont="1" applyFill="1" applyBorder="1" applyAlignment="1" applyProtection="1">
      <alignment horizontal="center"/>
      <protection hidden="1"/>
    </xf>
    <xf numFmtId="0" fontId="1" fillId="11" borderId="12" xfId="0" applyFont="1" applyFill="1" applyBorder="1" applyAlignment="1" applyProtection="1">
      <alignment horizontal="center"/>
      <protection hidden="1"/>
    </xf>
    <xf numFmtId="0" fontId="1" fillId="11" borderId="92" xfId="0" applyFont="1" applyFill="1" applyBorder="1" applyAlignment="1" applyProtection="1">
      <alignment horizontal="center"/>
      <protection hidden="1"/>
    </xf>
    <xf numFmtId="0" fontId="1" fillId="11" borderId="7" xfId="0" applyFont="1" applyFill="1" applyBorder="1" applyAlignment="1" applyProtection="1">
      <alignment horizontal="center"/>
      <protection hidden="1"/>
    </xf>
    <xf numFmtId="0" fontId="1" fillId="12" borderId="93" xfId="0" applyFont="1" applyFill="1" applyBorder="1" applyAlignment="1" applyProtection="1">
      <alignment horizontal="center"/>
      <protection hidden="1"/>
    </xf>
    <xf numFmtId="0" fontId="1" fillId="12" borderId="12" xfId="0" applyFont="1" applyFill="1" applyBorder="1" applyAlignment="1" applyProtection="1">
      <alignment horizontal="center"/>
      <protection hidden="1"/>
    </xf>
    <xf numFmtId="0" fontId="1" fillId="12" borderId="92" xfId="0" applyFont="1" applyFill="1" applyBorder="1" applyAlignment="1" applyProtection="1">
      <alignment horizontal="center"/>
      <protection hidden="1"/>
    </xf>
    <xf numFmtId="0" fontId="22" fillId="5" borderId="1" xfId="0" applyFont="1" applyFill="1" applyBorder="1" applyAlignment="1" applyProtection="1">
      <alignment horizontal="left"/>
      <protection locked="0"/>
    </xf>
    <xf numFmtId="0" fontId="22" fillId="5" borderId="2" xfId="0" applyFont="1" applyFill="1" applyBorder="1" applyAlignment="1" applyProtection="1">
      <alignment horizontal="left"/>
      <protection locked="0"/>
    </xf>
    <xf numFmtId="0" fontId="22" fillId="5" borderId="76" xfId="0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Range="$C$55:$C$58" noThreeD="1" sel="4" val="0"/>
</file>

<file path=xl/ctrlProps/ctrlProp2.xml><?xml version="1.0" encoding="utf-8"?>
<formControlPr xmlns="http://schemas.microsoft.com/office/spreadsheetml/2009/9/main" objectType="Drop" dropStyle="combo" dx="16" fmlaRange="$E$55:$E$59" noThreeD="1" sel="5" val="0"/>
</file>

<file path=xl/ctrlProps/ctrlProp3.xml><?xml version="1.0" encoding="utf-8"?>
<formControlPr xmlns="http://schemas.microsoft.com/office/spreadsheetml/2009/9/main" objectType="Drop" dropStyle="combo" dx="16" fmlaRange="$B$55:$B$59" noThreeD="1" sel="5" val="0"/>
</file>

<file path=xl/ctrlProps/ctrlProp4.xml><?xml version="1.0" encoding="utf-8"?>
<formControlPr xmlns="http://schemas.microsoft.com/office/spreadsheetml/2009/9/main" objectType="Drop" dropStyle="combo" dx="16" fmlaRange="$D$55:$D$60" noThreeD="1" sel="5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104775</xdr:colOff>
      <xdr:row>0</xdr:row>
      <xdr:rowOff>85725</xdr:rowOff>
    </xdr:from>
    <xdr:to>
      <xdr:col>29</xdr:col>
      <xdr:colOff>720091</xdr:colOff>
      <xdr:row>27</xdr:row>
      <xdr:rowOff>104775</xdr:rowOff>
    </xdr:to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104775" y="85725"/>
          <a:ext cx="9324975" cy="4505325"/>
        </a:xfrm>
        <a:prstGeom prst="rect">
          <a:avLst/>
        </a:prstGeom>
        <a:solidFill>
          <a:srgbClr val="FFFFFF"/>
        </a:solidFill>
        <a:ln w="9525">
          <a:solidFill>
            <a:srgbClr val="0000FF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2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24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fr-FR" sz="2400" b="1" i="0" strike="noStrike">
              <a:solidFill>
                <a:srgbClr val="000000"/>
              </a:solidFill>
              <a:latin typeface="Arial"/>
              <a:cs typeface="Arial"/>
            </a:rPr>
            <a:t> Feuille interdite</a:t>
          </a:r>
        </a:p>
        <a:p>
          <a:pPr algn="ctr" rtl="0">
            <a:defRPr sz="1000"/>
          </a:pPr>
          <a:endParaRPr lang="fr-FR" sz="2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24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ctr" rtl="0">
            <a:defRPr sz="1000"/>
          </a:pPr>
          <a:r>
            <a:rPr lang="fr-FR" sz="2400" b="1" i="0" strike="noStrike">
              <a:solidFill>
                <a:srgbClr val="000000"/>
              </a:solidFill>
              <a:latin typeface="Arial"/>
              <a:cs typeface="Arial"/>
            </a:rPr>
            <a:t>    Verboden blad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40</xdr:row>
          <xdr:rowOff>38100</xdr:rowOff>
        </xdr:from>
        <xdr:to>
          <xdr:col>4</xdr:col>
          <xdr:colOff>714375</xdr:colOff>
          <xdr:row>42</xdr:row>
          <xdr:rowOff>66675</xdr:rowOff>
        </xdr:to>
        <xdr:sp macro="" textlink="">
          <xdr:nvSpPr>
            <xdr:cNvPr id="9219" name="Drop Down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2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40</xdr:row>
          <xdr:rowOff>57150</xdr:rowOff>
        </xdr:from>
        <xdr:to>
          <xdr:col>9</xdr:col>
          <xdr:colOff>485775</xdr:colOff>
          <xdr:row>42</xdr:row>
          <xdr:rowOff>76200</xdr:rowOff>
        </xdr:to>
        <xdr:sp macro="" textlink="">
          <xdr:nvSpPr>
            <xdr:cNvPr id="9220" name="Drop Down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2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40</xdr:row>
          <xdr:rowOff>38100</xdr:rowOff>
        </xdr:from>
        <xdr:to>
          <xdr:col>4</xdr:col>
          <xdr:colOff>714375</xdr:colOff>
          <xdr:row>42</xdr:row>
          <xdr:rowOff>66675</xdr:rowOff>
        </xdr:to>
        <xdr:sp macro="" textlink="">
          <xdr:nvSpPr>
            <xdr:cNvPr id="8198" name="Drop Down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3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40</xdr:row>
          <xdr:rowOff>57150</xdr:rowOff>
        </xdr:from>
        <xdr:to>
          <xdr:col>9</xdr:col>
          <xdr:colOff>485775</xdr:colOff>
          <xdr:row>42</xdr:row>
          <xdr:rowOff>76200</xdr:rowOff>
        </xdr:to>
        <xdr:sp macro="" textlink="">
          <xdr:nvSpPr>
            <xdr:cNvPr id="8201" name="Drop Down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3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5</xdr:row>
      <xdr:rowOff>0</xdr:rowOff>
    </xdr:from>
    <xdr:to>
      <xdr:col>7</xdr:col>
      <xdr:colOff>600075</xdr:colOff>
      <xdr:row>6</xdr:row>
      <xdr:rowOff>190500</xdr:rowOff>
    </xdr:to>
    <xdr:sp macro="" textlink="">
      <xdr:nvSpPr>
        <xdr:cNvPr id="3213" name="Line 2">
          <a:extLst>
            <a:ext uri="{FF2B5EF4-FFF2-40B4-BE49-F238E27FC236}">
              <a16:creationId xmlns:a16="http://schemas.microsoft.com/office/drawing/2014/main" id="{00000000-0008-0000-0400-00008D0C0000}"/>
            </a:ext>
          </a:extLst>
        </xdr:cNvPr>
        <xdr:cNvSpPr>
          <a:spLocks noChangeShapeType="1"/>
        </xdr:cNvSpPr>
      </xdr:nvSpPr>
      <xdr:spPr bwMode="auto">
        <a:xfrm>
          <a:off x="6038850" y="1295400"/>
          <a:ext cx="0" cy="428625"/>
        </a:xfrm>
        <a:prstGeom prst="line">
          <a:avLst/>
        </a:prstGeom>
        <a:noFill/>
        <a:ln w="57150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647700</xdr:colOff>
      <xdr:row>5</xdr:row>
      <xdr:rowOff>28575</xdr:rowOff>
    </xdr:from>
    <xdr:to>
      <xdr:col>10</xdr:col>
      <xdr:colOff>647700</xdr:colOff>
      <xdr:row>6</xdr:row>
      <xdr:rowOff>219075</xdr:rowOff>
    </xdr:to>
    <xdr:sp macro="" textlink="">
      <xdr:nvSpPr>
        <xdr:cNvPr id="3214" name="Line 3">
          <a:extLst>
            <a:ext uri="{FF2B5EF4-FFF2-40B4-BE49-F238E27FC236}">
              <a16:creationId xmlns:a16="http://schemas.microsoft.com/office/drawing/2014/main" id="{00000000-0008-0000-0400-00008E0C0000}"/>
            </a:ext>
          </a:extLst>
        </xdr:cNvPr>
        <xdr:cNvSpPr>
          <a:spLocks noChangeShapeType="1"/>
        </xdr:cNvSpPr>
      </xdr:nvSpPr>
      <xdr:spPr bwMode="auto">
        <a:xfrm>
          <a:off x="9382125" y="1323975"/>
          <a:ext cx="0" cy="428625"/>
        </a:xfrm>
        <a:prstGeom prst="line">
          <a:avLst/>
        </a:prstGeom>
        <a:noFill/>
        <a:ln w="57150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2"/>
  <sheetViews>
    <sheetView topLeftCell="U1" zoomScaleNormal="100" workbookViewId="0">
      <selection activeCell="AK12" sqref="AK12:AK13"/>
    </sheetView>
  </sheetViews>
  <sheetFormatPr defaultColWidth="11.42578125" defaultRowHeight="12.75" outlineLevelCol="1" x14ac:dyDescent="0.2"/>
  <cols>
    <col min="1" max="1" width="5.7109375" style="5" hidden="1" customWidth="1" outlineLevel="1" collapsed="1"/>
    <col min="2" max="2" width="7.7109375" style="5" hidden="1" customWidth="1" outlineLevel="1"/>
    <col min="3" max="3" width="9.85546875" style="2" hidden="1" customWidth="1" outlineLevel="1"/>
    <col min="4" max="4" width="9.28515625" style="3" hidden="1" customWidth="1" outlineLevel="1"/>
    <col min="5" max="5" width="10" style="3" hidden="1" customWidth="1" outlineLevel="1"/>
    <col min="6" max="6" width="9.42578125" style="3" hidden="1" customWidth="1" outlineLevel="1"/>
    <col min="7" max="7" width="12.85546875" style="3" hidden="1" customWidth="1" outlineLevel="1"/>
    <col min="8" max="8" width="9.42578125" style="3" hidden="1" customWidth="1" outlineLevel="1"/>
    <col min="9" max="9" width="8.7109375" style="3" hidden="1" customWidth="1" outlineLevel="1"/>
    <col min="10" max="10" width="9.140625" style="3" hidden="1" customWidth="1" outlineLevel="1"/>
    <col min="11" max="11" width="12.28515625" style="132" hidden="1" customWidth="1" outlineLevel="1"/>
    <col min="12" max="12" width="1.5703125" style="7" hidden="1" customWidth="1" outlineLevel="1"/>
    <col min="13" max="13" width="13.7109375" style="2" hidden="1" customWidth="1" outlineLevel="1"/>
    <col min="14" max="15" width="14.28515625" style="2" hidden="1" customWidth="1" outlineLevel="1"/>
    <col min="16" max="16" width="12" style="2" hidden="1" customWidth="1" outlineLevel="1"/>
    <col min="17" max="17" width="12.28515625" style="2" hidden="1" customWidth="1" outlineLevel="1"/>
    <col min="18" max="18" width="33.5703125" style="4" hidden="1" customWidth="1" outlineLevel="1"/>
    <col min="19" max="20" width="12.7109375" style="2" hidden="1" customWidth="1" outlineLevel="1"/>
    <col min="21" max="21" width="11.42578125" customWidth="1" collapsed="1"/>
    <col min="26" max="26" width="39" customWidth="1"/>
  </cols>
  <sheetData>
    <row r="1" spans="1:20" ht="14.25" customHeight="1" thickTop="1" thickBot="1" x14ac:dyDescent="0.3">
      <c r="A1" s="8" t="s">
        <v>76</v>
      </c>
      <c r="B1" s="9"/>
      <c r="C1" s="10"/>
      <c r="D1" s="11"/>
      <c r="E1" s="12"/>
      <c r="F1" s="12"/>
      <c r="G1" s="12"/>
      <c r="H1" s="12"/>
      <c r="I1" s="12"/>
      <c r="J1" s="12"/>
      <c r="K1" s="125"/>
      <c r="L1" s="67"/>
      <c r="M1" s="13" t="s">
        <v>1</v>
      </c>
      <c r="N1" s="14" t="s">
        <v>1</v>
      </c>
      <c r="O1" s="14"/>
      <c r="P1" s="14" t="s">
        <v>17</v>
      </c>
      <c r="Q1" s="15" t="s">
        <v>23</v>
      </c>
      <c r="R1" s="16"/>
      <c r="S1" s="17"/>
      <c r="T1" s="17"/>
    </row>
    <row r="2" spans="1:20" ht="12" customHeight="1" x14ac:dyDescent="0.25">
      <c r="A2" s="19"/>
      <c r="B2" s="20"/>
      <c r="C2" s="21"/>
      <c r="D2" s="22"/>
      <c r="E2" s="23"/>
      <c r="F2" s="23"/>
      <c r="G2" s="23"/>
      <c r="H2" s="23"/>
      <c r="I2" s="23"/>
      <c r="J2" s="23"/>
      <c r="K2" s="126"/>
      <c r="L2" s="67"/>
      <c r="M2" s="24"/>
      <c r="N2" s="25"/>
      <c r="O2" s="25"/>
      <c r="P2" s="25"/>
      <c r="Q2" s="26"/>
      <c r="R2" s="27"/>
      <c r="S2" s="18"/>
      <c r="T2" s="18"/>
    </row>
    <row r="3" spans="1:20" ht="13.5" thickBot="1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127"/>
      <c r="L3" s="67"/>
      <c r="M3" s="24" t="s">
        <v>38</v>
      </c>
      <c r="N3" s="25" t="s">
        <v>20</v>
      </c>
      <c r="O3" s="25" t="s">
        <v>113</v>
      </c>
      <c r="P3" s="25" t="s">
        <v>18</v>
      </c>
      <c r="Q3" s="26" t="s">
        <v>24</v>
      </c>
      <c r="R3" s="32"/>
      <c r="S3" s="33"/>
      <c r="T3" s="33"/>
    </row>
    <row r="4" spans="1:20" ht="16.5" thickTop="1" x14ac:dyDescent="0.25">
      <c r="A4" s="30"/>
      <c r="B4" s="31"/>
      <c r="C4" s="31"/>
      <c r="D4" s="31"/>
      <c r="E4" s="31"/>
      <c r="F4" s="31"/>
      <c r="G4" s="31"/>
      <c r="H4" s="31"/>
      <c r="I4" s="31"/>
      <c r="J4" s="31"/>
      <c r="K4" s="127"/>
      <c r="L4" s="67"/>
      <c r="M4" s="24" t="s">
        <v>14</v>
      </c>
      <c r="N4" s="25"/>
      <c r="O4" s="25"/>
      <c r="P4" s="25" t="s">
        <v>19</v>
      </c>
      <c r="Q4" s="26" t="s">
        <v>25</v>
      </c>
      <c r="R4" s="36" t="s">
        <v>12</v>
      </c>
      <c r="S4" s="37"/>
      <c r="T4" s="38"/>
    </row>
    <row r="5" spans="1:20" x14ac:dyDescent="0.2">
      <c r="A5" s="30"/>
      <c r="B5" s="31"/>
      <c r="C5" s="31"/>
      <c r="D5" s="119" t="s">
        <v>13</v>
      </c>
      <c r="E5" s="119" t="s">
        <v>0</v>
      </c>
      <c r="F5" s="119" t="s">
        <v>2</v>
      </c>
      <c r="G5" s="119" t="s">
        <v>3</v>
      </c>
      <c r="H5" s="119" t="s">
        <v>5</v>
      </c>
      <c r="I5" s="119" t="s">
        <v>6</v>
      </c>
      <c r="J5" s="120"/>
      <c r="K5" s="127"/>
      <c r="L5" s="67"/>
      <c r="M5" s="24" t="s">
        <v>15</v>
      </c>
      <c r="N5" s="25" t="s">
        <v>22</v>
      </c>
      <c r="O5" s="25">
        <v>6</v>
      </c>
      <c r="P5" s="25"/>
      <c r="Q5" s="26" t="s">
        <v>26</v>
      </c>
      <c r="R5" s="39" t="s">
        <v>8</v>
      </c>
      <c r="S5" s="40" t="s">
        <v>9</v>
      </c>
      <c r="T5" s="41" t="s">
        <v>10</v>
      </c>
    </row>
    <row r="6" spans="1:20" x14ac:dyDescent="0.2">
      <c r="A6" s="97" t="s">
        <v>70</v>
      </c>
      <c r="B6" s="80"/>
      <c r="C6" s="80"/>
      <c r="D6" s="142">
        <f>'Tarifs-Tarieven'!B3</f>
        <v>1.3299999999999999E-2</v>
      </c>
      <c r="E6" s="142">
        <f>'Tarifs-Tarieven'!B12</f>
        <v>0.43880000000000002</v>
      </c>
      <c r="F6" s="142">
        <f>'Tarifs-Tarieven'!B5</f>
        <v>3.2099999999999997E-2</v>
      </c>
      <c r="G6" s="142">
        <f>'Tarifs-Tarieven'!B12</f>
        <v>0.43880000000000002</v>
      </c>
      <c r="H6" s="142">
        <f>'Tarifs-Tarieven'!B6</f>
        <v>0.04</v>
      </c>
      <c r="I6" s="142">
        <f>'Tarifs-Tarieven'!B4</f>
        <v>2.75E-2</v>
      </c>
      <c r="J6" s="122"/>
      <c r="K6" s="127"/>
      <c r="L6" s="67"/>
      <c r="M6" s="24" t="s">
        <v>16</v>
      </c>
      <c r="N6" s="25">
        <v>3.7</v>
      </c>
      <c r="O6" s="25">
        <v>0.28000000000000003</v>
      </c>
      <c r="P6" s="25"/>
      <c r="Q6" s="26"/>
      <c r="R6" s="144">
        <f>'Tarifs-Tarieven'!B15</f>
        <v>3.95E-2</v>
      </c>
      <c r="S6" s="145">
        <f>'Tarifs-Tarieven'!B16</f>
        <v>1.4500000000000001E-2</v>
      </c>
      <c r="T6" s="146">
        <f>'Tarifs-Tarieven'!B14</f>
        <v>1.4500000000000001E-2</v>
      </c>
    </row>
    <row r="7" spans="1:20" ht="16.5" thickBot="1" x14ac:dyDescent="0.3">
      <c r="A7" s="42" t="s">
        <v>36</v>
      </c>
      <c r="B7" s="43" t="s">
        <v>46</v>
      </c>
      <c r="C7" s="44" t="s">
        <v>37</v>
      </c>
      <c r="D7" s="370" t="s">
        <v>12</v>
      </c>
      <c r="E7" s="371"/>
      <c r="F7" s="371"/>
      <c r="G7" s="371"/>
      <c r="H7" s="371"/>
      <c r="I7" s="372"/>
      <c r="J7" s="48"/>
      <c r="K7" s="128" t="s">
        <v>11</v>
      </c>
      <c r="L7" s="67"/>
      <c r="M7" s="49" t="s">
        <v>21</v>
      </c>
      <c r="N7" s="50">
        <f>3.7/12</f>
        <v>0.30833333333333335</v>
      </c>
      <c r="O7" s="50">
        <f>$O$6/$O$5</f>
        <v>4.6666666666666669E-2</v>
      </c>
      <c r="P7" s="51"/>
      <c r="Q7" s="52"/>
      <c r="R7" s="53" t="s">
        <v>4</v>
      </c>
      <c r="S7" s="53" t="s">
        <v>4</v>
      </c>
      <c r="T7" s="54" t="s">
        <v>4</v>
      </c>
    </row>
    <row r="8" spans="1:20" x14ac:dyDescent="0.2">
      <c r="A8" s="95" t="s">
        <v>28</v>
      </c>
      <c r="B8" s="75"/>
      <c r="C8" s="76"/>
      <c r="D8" s="77"/>
      <c r="E8" s="78"/>
      <c r="F8" s="78"/>
      <c r="G8" s="78"/>
      <c r="H8" s="78"/>
      <c r="I8" s="78"/>
      <c r="J8" s="79"/>
      <c r="K8" s="129"/>
      <c r="L8" s="67"/>
      <c r="M8" s="59"/>
      <c r="N8" s="59"/>
      <c r="O8" s="59"/>
      <c r="P8" s="59"/>
      <c r="Q8" s="59"/>
      <c r="R8" s="62" t="str">
        <f t="shared" ref="R8:R17" si="0">IF(P8&gt;0,M8/P8,"")</f>
        <v/>
      </c>
      <c r="S8" s="62" t="str">
        <f t="shared" ref="S8:S17" si="1">IF(P8&gt;0,N8/Q8,"")</f>
        <v/>
      </c>
      <c r="T8" s="63" t="str">
        <f t="shared" ref="T8:T17" si="2">IF(P8&gt;0,O8/Q8,"")</f>
        <v/>
      </c>
    </row>
    <row r="9" spans="1:20" x14ac:dyDescent="0.2">
      <c r="A9" s="57">
        <v>1</v>
      </c>
      <c r="B9" s="99"/>
      <c r="C9" s="58">
        <v>125</v>
      </c>
      <c r="D9" s="60"/>
      <c r="E9" s="61" t="s">
        <v>42</v>
      </c>
      <c r="F9" s="61"/>
      <c r="G9" s="61"/>
      <c r="H9" s="61"/>
      <c r="I9" s="61"/>
      <c r="J9" s="61"/>
      <c r="K9" s="130" t="str">
        <f>IF(B9&gt;0,((D9/1000)*$D$6)+((E9/1000)*$E$6)+((F9/1000)*$F$6)+((G9/1000)*$G$6)+((H9/1000)*$H$6)+((I9/1000)*$I$6),"")</f>
        <v/>
      </c>
      <c r="L9" s="67"/>
      <c r="M9" s="25"/>
      <c r="N9" s="25"/>
      <c r="O9" s="25"/>
      <c r="P9" s="59"/>
      <c r="Q9" s="59"/>
      <c r="R9" s="62" t="str">
        <f t="shared" si="0"/>
        <v/>
      </c>
      <c r="S9" s="62" t="str">
        <f t="shared" si="1"/>
        <v/>
      </c>
      <c r="T9" s="63" t="str">
        <f t="shared" si="2"/>
        <v/>
      </c>
    </row>
    <row r="10" spans="1:20" x14ac:dyDescent="0.2">
      <c r="A10" s="57">
        <v>2</v>
      </c>
      <c r="B10" s="99"/>
      <c r="C10" s="58">
        <v>200</v>
      </c>
      <c r="D10" s="60"/>
      <c r="E10" s="61"/>
      <c r="F10" s="61"/>
      <c r="G10" s="61"/>
      <c r="H10" s="61"/>
      <c r="I10" s="61"/>
      <c r="J10" s="61"/>
      <c r="K10" s="130" t="str">
        <f>IF(B10&gt;0,((D10/1000)*$D$6)+((E10/1000)*$E$6)+((F10/1000)*$F$6)+((G10/1000)*$G$6)+((H10/1000)*$H$6)+((I10/1000)*$I$6),"")</f>
        <v/>
      </c>
      <c r="L10" s="67"/>
      <c r="M10" s="25"/>
      <c r="N10" s="25"/>
      <c r="O10" s="25"/>
      <c r="P10" s="59"/>
      <c r="Q10" s="59"/>
      <c r="R10" s="62" t="str">
        <f t="shared" si="0"/>
        <v/>
      </c>
      <c r="S10" s="62" t="str">
        <f t="shared" si="1"/>
        <v/>
      </c>
      <c r="T10" s="63" t="str">
        <f t="shared" si="2"/>
        <v/>
      </c>
    </row>
    <row r="11" spans="1:20" x14ac:dyDescent="0.2">
      <c r="A11" s="57">
        <v>3</v>
      </c>
      <c r="B11" s="60">
        <v>500</v>
      </c>
      <c r="C11" s="58">
        <v>375</v>
      </c>
      <c r="D11" s="60">
        <v>500</v>
      </c>
      <c r="E11" s="61">
        <v>7</v>
      </c>
      <c r="F11" s="61">
        <v>3</v>
      </c>
      <c r="G11" s="61">
        <v>2</v>
      </c>
      <c r="H11" s="61"/>
      <c r="I11" s="61">
        <v>0.51200000000000012</v>
      </c>
      <c r="J11" s="61"/>
      <c r="K11" s="130">
        <f>IF(B11&gt;0,((D11/1000)*$D$6)+((E11/1000)*$E$6)+((F11/1000)*$F$6)+((G11/1000)*$G$6)+((H11/1000)*$H$6)+((I11/1000)*$I$6),"")</f>
        <v>1.070958E-2</v>
      </c>
      <c r="L11" s="67"/>
      <c r="M11" s="59">
        <v>0.2</v>
      </c>
      <c r="N11" s="59">
        <v>0.30833333333333335</v>
      </c>
      <c r="O11" s="25">
        <f>$O$6/$O$5</f>
        <v>4.6666666666666669E-2</v>
      </c>
      <c r="P11" s="59">
        <v>700</v>
      </c>
      <c r="Q11" s="59">
        <f>P11/$P$33</f>
        <v>1.1666666666666667</v>
      </c>
      <c r="R11" s="62">
        <f t="shared" si="0"/>
        <v>2.8571428571428574E-4</v>
      </c>
      <c r="S11" s="62">
        <f t="shared" si="1"/>
        <v>0.26428571428571429</v>
      </c>
      <c r="T11" s="63">
        <f t="shared" si="2"/>
        <v>0.04</v>
      </c>
    </row>
    <row r="12" spans="1:20" x14ac:dyDescent="0.2">
      <c r="A12" s="57">
        <v>4</v>
      </c>
      <c r="B12" s="60">
        <v>560</v>
      </c>
      <c r="C12" s="58">
        <v>750</v>
      </c>
      <c r="D12" s="60">
        <v>560</v>
      </c>
      <c r="E12" s="61">
        <v>7</v>
      </c>
      <c r="F12" s="61">
        <v>3</v>
      </c>
      <c r="G12" s="61">
        <v>5</v>
      </c>
      <c r="H12" s="61"/>
      <c r="I12" s="61">
        <v>0.86399999999999999</v>
      </c>
      <c r="J12" s="61"/>
      <c r="K12" s="130">
        <f t="shared" ref="K12:K17" si="3">IF(B12&gt;0,((D12/1000)*$D$6)+((E12/1000)*$E$6)+((F12/1000)*$F$6)+((G12/1000)*$G$6)+((H12/1000)*$H$6)+((I12/1000)*$I$6),"")</f>
        <v>1.283366E-2</v>
      </c>
      <c r="L12" s="67"/>
      <c r="M12" s="59">
        <v>0.2</v>
      </c>
      <c r="N12" s="59">
        <v>0.30833333333333335</v>
      </c>
      <c r="O12" s="25">
        <f>$O$6/$O$5</f>
        <v>4.6666666666666669E-2</v>
      </c>
      <c r="P12" s="59">
        <v>600</v>
      </c>
      <c r="Q12" s="59">
        <f>P12/$P$33</f>
        <v>1</v>
      </c>
      <c r="R12" s="62">
        <f t="shared" si="0"/>
        <v>3.3333333333333338E-4</v>
      </c>
      <c r="S12" s="62">
        <f t="shared" si="1"/>
        <v>0.30833333333333335</v>
      </c>
      <c r="T12" s="63">
        <f t="shared" si="2"/>
        <v>4.6666666666666669E-2</v>
      </c>
    </row>
    <row r="13" spans="1:20" x14ac:dyDescent="0.2">
      <c r="A13" s="57">
        <v>5</v>
      </c>
      <c r="B13" s="368">
        <v>1000</v>
      </c>
      <c r="C13" s="58">
        <v>1500</v>
      </c>
      <c r="D13" s="368">
        <v>1000</v>
      </c>
      <c r="E13" s="61">
        <v>7</v>
      </c>
      <c r="F13" s="61">
        <v>3</v>
      </c>
      <c r="G13" s="61">
        <v>5</v>
      </c>
      <c r="H13" s="61"/>
      <c r="I13" s="61">
        <v>0.86399999999999999</v>
      </c>
      <c r="J13" s="61"/>
      <c r="K13" s="130">
        <f t="shared" si="3"/>
        <v>1.8685660000000003E-2</v>
      </c>
      <c r="L13" s="67"/>
      <c r="M13" s="59">
        <v>0.2</v>
      </c>
      <c r="N13" s="59">
        <v>0.30833333333333335</v>
      </c>
      <c r="O13" s="25">
        <f>$O$6/$O$5</f>
        <v>4.6666666666666669E-2</v>
      </c>
      <c r="P13" s="59">
        <v>210</v>
      </c>
      <c r="Q13" s="59">
        <f>P13/$P$33</f>
        <v>0.35</v>
      </c>
      <c r="R13" s="62">
        <f t="shared" si="0"/>
        <v>9.5238095238095238E-4</v>
      </c>
      <c r="S13" s="62">
        <f t="shared" si="1"/>
        <v>0.88095238095238104</v>
      </c>
      <c r="T13" s="63">
        <f t="shared" si="2"/>
        <v>0.13333333333333336</v>
      </c>
    </row>
    <row r="14" spans="1:20" x14ac:dyDescent="0.2">
      <c r="A14" s="57">
        <v>6</v>
      </c>
      <c r="B14" s="99"/>
      <c r="C14" s="58">
        <v>3000</v>
      </c>
      <c r="D14" s="60"/>
      <c r="E14" s="61"/>
      <c r="F14" s="61"/>
      <c r="G14" s="61"/>
      <c r="H14" s="61"/>
      <c r="I14" s="61"/>
      <c r="J14" s="61"/>
      <c r="K14" s="130" t="str">
        <f t="shared" si="3"/>
        <v/>
      </c>
      <c r="L14" s="67"/>
      <c r="M14" s="25"/>
      <c r="N14" s="25"/>
      <c r="O14" s="25"/>
      <c r="P14" s="59"/>
      <c r="Q14" s="59"/>
      <c r="R14" s="62" t="str">
        <f t="shared" si="0"/>
        <v/>
      </c>
      <c r="S14" s="62" t="str">
        <f t="shared" si="1"/>
        <v/>
      </c>
      <c r="T14" s="63" t="str">
        <f t="shared" si="2"/>
        <v/>
      </c>
    </row>
    <row r="15" spans="1:20" x14ac:dyDescent="0.2">
      <c r="A15" s="57">
        <v>7</v>
      </c>
      <c r="B15" s="99"/>
      <c r="C15" s="58">
        <v>4500</v>
      </c>
      <c r="D15" s="60"/>
      <c r="E15" s="61"/>
      <c r="F15" s="61"/>
      <c r="G15" s="61"/>
      <c r="H15" s="61"/>
      <c r="I15" s="61"/>
      <c r="J15" s="61"/>
      <c r="K15" s="130" t="str">
        <f t="shared" si="3"/>
        <v/>
      </c>
      <c r="L15" s="67"/>
      <c r="M15" s="25"/>
      <c r="N15" s="25"/>
      <c r="O15" s="25"/>
      <c r="P15" s="59"/>
      <c r="Q15" s="59"/>
      <c r="R15" s="62" t="str">
        <f t="shared" si="0"/>
        <v/>
      </c>
      <c r="S15" s="62" t="str">
        <f t="shared" si="1"/>
        <v/>
      </c>
      <c r="T15" s="63" t="str">
        <f t="shared" si="2"/>
        <v/>
      </c>
    </row>
    <row r="16" spans="1:20" x14ac:dyDescent="0.2">
      <c r="A16" s="57">
        <v>8</v>
      </c>
      <c r="B16" s="99"/>
      <c r="C16" s="58">
        <v>6000</v>
      </c>
      <c r="D16" s="60"/>
      <c r="E16" s="61"/>
      <c r="F16" s="61"/>
      <c r="G16" s="61"/>
      <c r="H16" s="61"/>
      <c r="I16" s="61"/>
      <c r="J16" s="61"/>
      <c r="K16" s="130" t="str">
        <f t="shared" si="3"/>
        <v/>
      </c>
      <c r="L16" s="67"/>
      <c r="M16" s="25"/>
      <c r="N16" s="25"/>
      <c r="O16" s="25"/>
      <c r="P16" s="59"/>
      <c r="Q16" s="59"/>
      <c r="R16" s="62" t="str">
        <f t="shared" si="0"/>
        <v/>
      </c>
      <c r="S16" s="62" t="str">
        <f t="shared" si="1"/>
        <v/>
      </c>
      <c r="T16" s="63" t="str">
        <f t="shared" si="2"/>
        <v/>
      </c>
    </row>
    <row r="17" spans="1:20" x14ac:dyDescent="0.2">
      <c r="A17" s="57">
        <v>9</v>
      </c>
      <c r="B17" s="99"/>
      <c r="C17" s="58">
        <v>9000</v>
      </c>
      <c r="D17" s="60"/>
      <c r="E17" s="61"/>
      <c r="F17" s="61"/>
      <c r="G17" s="61"/>
      <c r="H17" s="61"/>
      <c r="I17" s="61"/>
      <c r="J17" s="61"/>
      <c r="K17" s="130" t="str">
        <f t="shared" si="3"/>
        <v/>
      </c>
      <c r="L17" s="67"/>
      <c r="M17" s="59"/>
      <c r="N17" s="59"/>
      <c r="O17" s="59"/>
      <c r="P17" s="59"/>
      <c r="Q17" s="59"/>
      <c r="R17" s="62" t="str">
        <f t="shared" si="0"/>
        <v/>
      </c>
      <c r="S17" s="62" t="str">
        <f t="shared" si="1"/>
        <v/>
      </c>
      <c r="T17" s="63" t="str">
        <f t="shared" si="2"/>
        <v/>
      </c>
    </row>
    <row r="18" spans="1:20" x14ac:dyDescent="0.2">
      <c r="A18" s="95" t="s">
        <v>29</v>
      </c>
      <c r="B18" s="75"/>
      <c r="C18" s="76"/>
      <c r="D18" s="77"/>
      <c r="E18" s="78"/>
      <c r="F18" s="78"/>
      <c r="G18" s="78"/>
      <c r="H18" s="78"/>
      <c r="I18" s="78"/>
      <c r="J18" s="79"/>
      <c r="K18" s="129"/>
      <c r="L18" s="67"/>
      <c r="M18" s="59"/>
      <c r="N18" s="59"/>
      <c r="O18" s="59"/>
      <c r="P18" s="59"/>
      <c r="Q18" s="59"/>
      <c r="R18" s="64"/>
      <c r="S18" s="64"/>
      <c r="T18" s="64"/>
    </row>
    <row r="19" spans="1:20" x14ac:dyDescent="0.2">
      <c r="A19" s="57">
        <v>10</v>
      </c>
      <c r="B19" s="60">
        <v>180</v>
      </c>
      <c r="C19" s="58">
        <v>125</v>
      </c>
      <c r="D19" s="60">
        <v>180</v>
      </c>
      <c r="E19" s="61"/>
      <c r="F19" s="61"/>
      <c r="G19" s="61"/>
      <c r="H19" s="61">
        <v>2.7</v>
      </c>
      <c r="I19" s="61">
        <v>0.51200000000000012</v>
      </c>
      <c r="J19" s="61"/>
      <c r="K19" s="130">
        <f t="shared" ref="K19:K27" si="4">IF(B19&gt;0,((D19/1000)*$D$6)+((E19/1000)*$E$6)+((F19/1000)*$F$6)+((G19/1000)*$G$6)+((H19/1000)*$H$6)+((I19/1000)*$I$6),"")</f>
        <v>2.51608E-3</v>
      </c>
      <c r="L19" s="67"/>
      <c r="M19" s="59">
        <v>0.2</v>
      </c>
      <c r="N19" s="59">
        <v>0.30833333333333335</v>
      </c>
      <c r="O19" s="25">
        <f t="shared" ref="O19:O27" si="5">$O$6/$O$5</f>
        <v>4.6666666666666669E-2</v>
      </c>
      <c r="P19" s="59">
        <v>1000</v>
      </c>
      <c r="Q19" s="59">
        <f t="shared" ref="Q19:Q27" si="6">P19/$P$33</f>
        <v>1.6666666666666667</v>
      </c>
      <c r="R19" s="62">
        <f t="shared" ref="R19:R27" si="7">IF(P19&gt;0,M19/P19,"")</f>
        <v>2.0000000000000001E-4</v>
      </c>
      <c r="S19" s="62">
        <f t="shared" ref="S19:S27" si="8">IF(P19&gt;0,N19/Q19,"")</f>
        <v>0.185</v>
      </c>
      <c r="T19" s="63">
        <f t="shared" ref="T19:T27" si="9">IF(P19&gt;0,O19/Q19,"")</f>
        <v>2.8000000000000001E-2</v>
      </c>
    </row>
    <row r="20" spans="1:20" x14ac:dyDescent="0.2">
      <c r="A20" s="57">
        <v>11</v>
      </c>
      <c r="B20" s="60">
        <v>240</v>
      </c>
      <c r="C20" s="58">
        <v>200</v>
      </c>
      <c r="D20" s="60">
        <v>240</v>
      </c>
      <c r="E20" s="61"/>
      <c r="F20" s="61"/>
      <c r="G20" s="61">
        <v>2</v>
      </c>
      <c r="H20" s="61">
        <v>2.7</v>
      </c>
      <c r="I20" s="61">
        <v>0.51200000000000012</v>
      </c>
      <c r="J20" s="61"/>
      <c r="K20" s="130">
        <f t="shared" si="4"/>
        <v>4.1916799999999988E-3</v>
      </c>
      <c r="L20" s="67"/>
      <c r="M20" s="59">
        <v>0.2</v>
      </c>
      <c r="N20" s="59">
        <v>0.30833333333333335</v>
      </c>
      <c r="O20" s="25">
        <f t="shared" si="5"/>
        <v>4.6666666666666669E-2</v>
      </c>
      <c r="P20" s="59">
        <v>1000</v>
      </c>
      <c r="Q20" s="59">
        <f t="shared" si="6"/>
        <v>1.6666666666666667</v>
      </c>
      <c r="R20" s="62">
        <f t="shared" si="7"/>
        <v>2.0000000000000001E-4</v>
      </c>
      <c r="S20" s="62">
        <f t="shared" si="8"/>
        <v>0.185</v>
      </c>
      <c r="T20" s="63">
        <f t="shared" si="9"/>
        <v>2.8000000000000001E-2</v>
      </c>
    </row>
    <row r="21" spans="1:20" x14ac:dyDescent="0.2">
      <c r="A21" s="57">
        <v>12</v>
      </c>
      <c r="B21" s="60">
        <v>500</v>
      </c>
      <c r="C21" s="58">
        <v>375</v>
      </c>
      <c r="D21" s="60">
        <v>500</v>
      </c>
      <c r="E21" s="61">
        <v>7</v>
      </c>
      <c r="F21" s="61">
        <v>3</v>
      </c>
      <c r="G21" s="61">
        <v>2</v>
      </c>
      <c r="H21" s="61"/>
      <c r="I21" s="61">
        <v>0.51200000000000012</v>
      </c>
      <c r="J21" s="61"/>
      <c r="K21" s="130">
        <f t="shared" si="4"/>
        <v>1.070958E-2</v>
      </c>
      <c r="L21" s="67"/>
      <c r="M21" s="59">
        <v>0.2</v>
      </c>
      <c r="N21" s="59">
        <v>0.30833333333333335</v>
      </c>
      <c r="O21" s="25">
        <f t="shared" si="5"/>
        <v>4.6666666666666669E-2</v>
      </c>
      <c r="P21" s="59">
        <v>700</v>
      </c>
      <c r="Q21" s="59">
        <f t="shared" si="6"/>
        <v>1.1666666666666667</v>
      </c>
      <c r="R21" s="62">
        <f t="shared" si="7"/>
        <v>2.8571428571428574E-4</v>
      </c>
      <c r="S21" s="62">
        <f t="shared" si="8"/>
        <v>0.26428571428571429</v>
      </c>
      <c r="T21" s="63">
        <f t="shared" si="9"/>
        <v>0.04</v>
      </c>
    </row>
    <row r="22" spans="1:20" s="238" customFormat="1" x14ac:dyDescent="0.2">
      <c r="A22" s="57">
        <v>13</v>
      </c>
      <c r="B22" s="368">
        <v>820</v>
      </c>
      <c r="C22" s="58">
        <v>750</v>
      </c>
      <c r="D22" s="368">
        <v>820</v>
      </c>
      <c r="E22" s="61">
        <v>7</v>
      </c>
      <c r="F22" s="61">
        <v>3</v>
      </c>
      <c r="G22" s="61">
        <v>5</v>
      </c>
      <c r="H22" s="61"/>
      <c r="I22" s="61">
        <v>0.86399999999999999</v>
      </c>
      <c r="J22" s="61"/>
      <c r="K22" s="130">
        <f t="shared" si="4"/>
        <v>1.6291660000000003E-2</v>
      </c>
      <c r="L22" s="68"/>
      <c r="M22" s="59">
        <v>0.2</v>
      </c>
      <c r="N22" s="59">
        <v>0.30833333333333335</v>
      </c>
      <c r="O22" s="25">
        <f t="shared" si="5"/>
        <v>4.6666666666666669E-2</v>
      </c>
      <c r="P22" s="59">
        <v>600</v>
      </c>
      <c r="Q22" s="59">
        <f t="shared" si="6"/>
        <v>1</v>
      </c>
      <c r="R22" s="62">
        <f t="shared" si="7"/>
        <v>3.3333333333333338E-4</v>
      </c>
      <c r="S22" s="62">
        <f t="shared" si="8"/>
        <v>0.30833333333333335</v>
      </c>
      <c r="T22" s="63">
        <f t="shared" si="9"/>
        <v>4.6666666666666669E-2</v>
      </c>
    </row>
    <row r="23" spans="1:20" x14ac:dyDescent="0.2">
      <c r="A23" s="57">
        <v>14</v>
      </c>
      <c r="B23" s="60">
        <v>1730</v>
      </c>
      <c r="C23" s="58">
        <v>1500</v>
      </c>
      <c r="D23" s="60">
        <v>1730</v>
      </c>
      <c r="E23" s="61">
        <v>7</v>
      </c>
      <c r="F23" s="61">
        <v>3</v>
      </c>
      <c r="G23" s="61">
        <v>5</v>
      </c>
      <c r="H23" s="61"/>
      <c r="I23" s="61">
        <v>0.86399999999999999</v>
      </c>
      <c r="J23" s="61"/>
      <c r="K23" s="130">
        <f t="shared" si="4"/>
        <v>2.8394660000000002E-2</v>
      </c>
      <c r="L23" s="67"/>
      <c r="M23" s="59">
        <v>0.2</v>
      </c>
      <c r="N23" s="59">
        <v>0.30833333333333335</v>
      </c>
      <c r="O23" s="25">
        <f t="shared" si="5"/>
        <v>4.6666666666666669E-2</v>
      </c>
      <c r="P23" s="59">
        <v>210</v>
      </c>
      <c r="Q23" s="59">
        <f t="shared" si="6"/>
        <v>0.35</v>
      </c>
      <c r="R23" s="62">
        <f t="shared" si="7"/>
        <v>9.5238095238095238E-4</v>
      </c>
      <c r="S23" s="62">
        <f t="shared" si="8"/>
        <v>0.88095238095238104</v>
      </c>
      <c r="T23" s="63">
        <f t="shared" si="9"/>
        <v>0.13333333333333336</v>
      </c>
    </row>
    <row r="24" spans="1:20" x14ac:dyDescent="0.2">
      <c r="A24" s="57">
        <v>15</v>
      </c>
      <c r="B24" s="60">
        <v>2925</v>
      </c>
      <c r="C24" s="58">
        <v>3000</v>
      </c>
      <c r="D24" s="60">
        <v>2925</v>
      </c>
      <c r="E24" s="61">
        <v>7</v>
      </c>
      <c r="F24" s="61">
        <v>3</v>
      </c>
      <c r="G24" s="61">
        <v>5</v>
      </c>
      <c r="H24" s="61"/>
      <c r="I24" s="61">
        <v>0.86399999999999999</v>
      </c>
      <c r="J24" s="61"/>
      <c r="K24" s="130">
        <f t="shared" si="4"/>
        <v>4.4288159999999993E-2</v>
      </c>
      <c r="L24" s="67"/>
      <c r="M24" s="59">
        <v>0.2</v>
      </c>
      <c r="N24" s="59">
        <v>0.30833333333333335</v>
      </c>
      <c r="O24" s="25">
        <f t="shared" si="5"/>
        <v>4.6666666666666669E-2</v>
      </c>
      <c r="P24" s="59">
        <v>150</v>
      </c>
      <c r="Q24" s="59">
        <f t="shared" si="6"/>
        <v>0.25</v>
      </c>
      <c r="R24" s="62">
        <f t="shared" si="7"/>
        <v>1.3333333333333335E-3</v>
      </c>
      <c r="S24" s="62">
        <f t="shared" si="8"/>
        <v>1.2333333333333334</v>
      </c>
      <c r="T24" s="63">
        <f t="shared" si="9"/>
        <v>0.18666666666666668</v>
      </c>
    </row>
    <row r="25" spans="1:20" x14ac:dyDescent="0.2">
      <c r="A25" s="57">
        <v>16</v>
      </c>
      <c r="B25" s="60">
        <v>4200</v>
      </c>
      <c r="C25" s="58">
        <v>4500</v>
      </c>
      <c r="D25" s="60">
        <v>4200</v>
      </c>
      <c r="E25" s="61">
        <v>7</v>
      </c>
      <c r="F25" s="61">
        <v>3</v>
      </c>
      <c r="G25" s="61">
        <v>5</v>
      </c>
      <c r="H25" s="61"/>
      <c r="I25" s="61">
        <v>1.2</v>
      </c>
      <c r="J25" s="61"/>
      <c r="K25" s="130">
        <f t="shared" si="4"/>
        <v>6.1254900000000001E-2</v>
      </c>
      <c r="L25" s="67"/>
      <c r="M25" s="59">
        <v>0.2</v>
      </c>
      <c r="N25" s="59">
        <v>0.30833333333333335</v>
      </c>
      <c r="O25" s="25">
        <f t="shared" si="5"/>
        <v>4.6666666666666669E-2</v>
      </c>
      <c r="P25" s="59">
        <v>150</v>
      </c>
      <c r="Q25" s="59">
        <f t="shared" si="6"/>
        <v>0.25</v>
      </c>
      <c r="R25" s="62">
        <f t="shared" si="7"/>
        <v>1.3333333333333335E-3</v>
      </c>
      <c r="S25" s="62">
        <f t="shared" si="8"/>
        <v>1.2333333333333334</v>
      </c>
      <c r="T25" s="63">
        <f t="shared" si="9"/>
        <v>0.18666666666666668</v>
      </c>
    </row>
    <row r="26" spans="1:20" x14ac:dyDescent="0.2">
      <c r="A26" s="57">
        <v>17</v>
      </c>
      <c r="B26" s="60">
        <v>5150</v>
      </c>
      <c r="C26" s="58">
        <v>6000</v>
      </c>
      <c r="D26" s="60">
        <v>5150</v>
      </c>
      <c r="E26" s="61">
        <v>7</v>
      </c>
      <c r="F26" s="61">
        <v>3</v>
      </c>
      <c r="G26" s="61">
        <v>5</v>
      </c>
      <c r="H26" s="61"/>
      <c r="I26" s="61">
        <v>1.2</v>
      </c>
      <c r="J26" s="61"/>
      <c r="K26" s="130">
        <f t="shared" si="4"/>
        <v>7.3889899999999994E-2</v>
      </c>
      <c r="L26" s="67"/>
      <c r="M26" s="59">
        <v>0.2</v>
      </c>
      <c r="N26" s="59">
        <v>0.30833333333333335</v>
      </c>
      <c r="O26" s="25">
        <f t="shared" si="5"/>
        <v>4.6666666666666669E-2</v>
      </c>
      <c r="P26" s="59">
        <v>100</v>
      </c>
      <c r="Q26" s="59">
        <f t="shared" si="6"/>
        <v>0.16666666666666666</v>
      </c>
      <c r="R26" s="62">
        <f t="shared" si="7"/>
        <v>2E-3</v>
      </c>
      <c r="S26" s="62">
        <f t="shared" si="8"/>
        <v>1.85</v>
      </c>
      <c r="T26" s="63">
        <f t="shared" si="9"/>
        <v>0.28000000000000003</v>
      </c>
    </row>
    <row r="27" spans="1:20" x14ac:dyDescent="0.2">
      <c r="A27" s="57">
        <v>18</v>
      </c>
      <c r="B27" s="60">
        <v>6700</v>
      </c>
      <c r="C27" s="58">
        <v>9000</v>
      </c>
      <c r="D27" s="60">
        <v>6700</v>
      </c>
      <c r="E27" s="61">
        <v>7</v>
      </c>
      <c r="F27" s="61">
        <v>3</v>
      </c>
      <c r="G27" s="61">
        <v>5</v>
      </c>
      <c r="H27" s="61"/>
      <c r="I27" s="61">
        <v>1.2</v>
      </c>
      <c r="J27" s="61"/>
      <c r="K27" s="130">
        <f t="shared" si="4"/>
        <v>9.4504899999999989E-2</v>
      </c>
      <c r="L27" s="67"/>
      <c r="M27" s="59">
        <v>0.2</v>
      </c>
      <c r="N27" s="59">
        <v>0.30833333333333335</v>
      </c>
      <c r="O27" s="25">
        <f t="shared" si="5"/>
        <v>4.6666666666666669E-2</v>
      </c>
      <c r="P27" s="59">
        <v>100</v>
      </c>
      <c r="Q27" s="59">
        <f t="shared" si="6"/>
        <v>0.16666666666666666</v>
      </c>
      <c r="R27" s="62">
        <f t="shared" si="7"/>
        <v>2E-3</v>
      </c>
      <c r="S27" s="62">
        <f t="shared" si="8"/>
        <v>1.85</v>
      </c>
      <c r="T27" s="63">
        <f t="shared" si="9"/>
        <v>0.28000000000000003</v>
      </c>
    </row>
    <row r="28" spans="1:20" x14ac:dyDescent="0.2">
      <c r="A28" s="95" t="s">
        <v>30</v>
      </c>
      <c r="B28" s="75"/>
      <c r="C28" s="76"/>
      <c r="D28" s="77"/>
      <c r="E28" s="78"/>
      <c r="F28" s="78"/>
      <c r="G28" s="78"/>
      <c r="H28" s="78"/>
      <c r="I28" s="78"/>
      <c r="J28" s="79"/>
      <c r="K28" s="129"/>
      <c r="L28" s="67"/>
      <c r="M28" s="59"/>
      <c r="N28" s="59"/>
      <c r="O28" s="59"/>
      <c r="P28" s="59"/>
      <c r="Q28" s="59"/>
      <c r="R28" s="64"/>
      <c r="S28" s="64"/>
      <c r="T28" s="64"/>
    </row>
    <row r="29" spans="1:20" x14ac:dyDescent="0.2">
      <c r="A29" s="57">
        <v>19</v>
      </c>
      <c r="B29" s="99"/>
      <c r="C29" s="58">
        <v>100</v>
      </c>
      <c r="D29" s="60"/>
      <c r="E29" s="61"/>
      <c r="F29" s="61"/>
      <c r="G29" s="61"/>
      <c r="H29" s="61"/>
      <c r="I29" s="61"/>
      <c r="J29" s="61"/>
      <c r="K29" s="130" t="str">
        <f t="shared" ref="K29:K40" si="10">IF(B29&gt;0,((D29/1000)*$D$6)+((E29/1000)*$E$6)+((F29/1000)*$F$6)+((G29/1000)*$G$6)+((H29/1000)*$H$6)+((I29/1000)*$I$6),"")</f>
        <v/>
      </c>
      <c r="L29" s="67"/>
      <c r="M29" s="59"/>
      <c r="N29" s="59"/>
      <c r="O29" s="59"/>
      <c r="P29" s="59"/>
      <c r="Q29" s="59"/>
      <c r="R29" s="62" t="str">
        <f t="shared" ref="R29:R40" si="11">IF(P29&gt;0,M29/P29,"")</f>
        <v/>
      </c>
      <c r="S29" s="62" t="str">
        <f t="shared" ref="S29:S40" si="12">IF(P29&gt;0,N29/Q29,"")</f>
        <v/>
      </c>
      <c r="T29" s="63" t="str">
        <f t="shared" ref="T29:T40" si="13">IF(P29&gt;0,O29/Q29,"")</f>
        <v/>
      </c>
    </row>
    <row r="30" spans="1:20" x14ac:dyDescent="0.2">
      <c r="A30" s="57">
        <v>20</v>
      </c>
      <c r="B30" s="99"/>
      <c r="C30" s="58">
        <v>187</v>
      </c>
      <c r="D30" s="60"/>
      <c r="E30" s="61"/>
      <c r="F30" s="61"/>
      <c r="G30" s="61"/>
      <c r="H30" s="61"/>
      <c r="I30" s="61"/>
      <c r="J30" s="61"/>
      <c r="K30" s="130" t="str">
        <f t="shared" si="10"/>
        <v/>
      </c>
      <c r="L30" s="67"/>
      <c r="M30" s="59"/>
      <c r="N30" s="59"/>
      <c r="O30" s="59"/>
      <c r="P30" s="59"/>
      <c r="Q30" s="59"/>
      <c r="R30" s="62" t="str">
        <f t="shared" si="11"/>
        <v/>
      </c>
      <c r="S30" s="62" t="str">
        <f t="shared" si="12"/>
        <v/>
      </c>
      <c r="T30" s="63" t="str">
        <f t="shared" si="13"/>
        <v/>
      </c>
    </row>
    <row r="31" spans="1:20" x14ac:dyDescent="0.2">
      <c r="A31" s="57">
        <v>21</v>
      </c>
      <c r="B31" s="60">
        <v>180</v>
      </c>
      <c r="C31" s="58">
        <v>250</v>
      </c>
      <c r="D31" s="60">
        <v>180</v>
      </c>
      <c r="E31" s="61"/>
      <c r="F31" s="61"/>
      <c r="G31" s="61"/>
      <c r="H31" s="61">
        <v>2.7</v>
      </c>
      <c r="I31" s="61">
        <v>0.51200000000000012</v>
      </c>
      <c r="J31" s="61"/>
      <c r="K31" s="130">
        <f t="shared" si="10"/>
        <v>2.51608E-3</v>
      </c>
      <c r="L31" s="67"/>
      <c r="M31" s="59">
        <v>0.2</v>
      </c>
      <c r="N31" s="59">
        <v>0.30833333333333335</v>
      </c>
      <c r="O31" s="25">
        <f t="shared" ref="O31:O37" si="14">$O$6/$O$5</f>
        <v>4.6666666666666669E-2</v>
      </c>
      <c r="P31" s="59">
        <v>1000</v>
      </c>
      <c r="Q31" s="59">
        <f t="shared" ref="Q31:Q37" si="15">P31/$P$33</f>
        <v>1.6666666666666667</v>
      </c>
      <c r="R31" s="62">
        <f t="shared" si="11"/>
        <v>2.0000000000000001E-4</v>
      </c>
      <c r="S31" s="62">
        <f t="shared" si="12"/>
        <v>0.185</v>
      </c>
      <c r="T31" s="63">
        <f t="shared" si="13"/>
        <v>2.8000000000000001E-2</v>
      </c>
    </row>
    <row r="32" spans="1:20" x14ac:dyDescent="0.2">
      <c r="A32" s="57">
        <v>22</v>
      </c>
      <c r="B32" s="368">
        <v>320</v>
      </c>
      <c r="C32" s="58">
        <v>375</v>
      </c>
      <c r="D32" s="368">
        <v>320</v>
      </c>
      <c r="E32" s="61"/>
      <c r="F32" s="61"/>
      <c r="G32" s="61"/>
      <c r="H32" s="61">
        <v>3</v>
      </c>
      <c r="I32" s="61">
        <v>0.64</v>
      </c>
      <c r="J32" s="61"/>
      <c r="K32" s="130">
        <f t="shared" si="10"/>
        <v>4.393600000000001E-3</v>
      </c>
      <c r="L32" s="67"/>
      <c r="M32" s="59">
        <v>0.2</v>
      </c>
      <c r="N32" s="59">
        <v>0.30833333333333335</v>
      </c>
      <c r="O32" s="25">
        <f t="shared" si="14"/>
        <v>4.6666666666666669E-2</v>
      </c>
      <c r="P32" s="59">
        <v>700</v>
      </c>
      <c r="Q32" s="59">
        <f t="shared" si="15"/>
        <v>1.1666666666666667</v>
      </c>
      <c r="R32" s="62">
        <f t="shared" si="11"/>
        <v>2.8571428571428574E-4</v>
      </c>
      <c r="S32" s="62">
        <f t="shared" si="12"/>
        <v>0.26428571428571429</v>
      </c>
      <c r="T32" s="63">
        <f t="shared" si="13"/>
        <v>0.04</v>
      </c>
    </row>
    <row r="33" spans="1:20" ht="13.5" thickBot="1" x14ac:dyDescent="0.25">
      <c r="A33" s="57">
        <v>23</v>
      </c>
      <c r="B33" s="368">
        <v>320</v>
      </c>
      <c r="C33" s="58">
        <v>500</v>
      </c>
      <c r="D33" s="368">
        <v>320</v>
      </c>
      <c r="E33" s="61">
        <v>3.1</v>
      </c>
      <c r="F33" s="61"/>
      <c r="G33" s="61">
        <v>0.87</v>
      </c>
      <c r="H33" s="61"/>
      <c r="I33" s="61">
        <v>0.86399999999999999</v>
      </c>
      <c r="J33" s="61"/>
      <c r="K33" s="130">
        <f t="shared" si="10"/>
        <v>6.0217960000000003E-3</v>
      </c>
      <c r="L33" s="67"/>
      <c r="M33" s="59">
        <v>0.2</v>
      </c>
      <c r="N33" s="59">
        <v>0.30833333333333335</v>
      </c>
      <c r="O33" s="25">
        <f t="shared" si="14"/>
        <v>4.6666666666666669E-2</v>
      </c>
      <c r="P33" s="59">
        <v>600</v>
      </c>
      <c r="Q33" s="59">
        <f t="shared" si="15"/>
        <v>1</v>
      </c>
      <c r="R33" s="239">
        <f t="shared" si="11"/>
        <v>3.3333333333333338E-4</v>
      </c>
      <c r="S33" s="62">
        <f t="shared" si="12"/>
        <v>0.30833333333333335</v>
      </c>
      <c r="T33" s="63">
        <f t="shared" si="13"/>
        <v>4.6666666666666669E-2</v>
      </c>
    </row>
    <row r="34" spans="1:20" ht="13.5" thickBot="1" x14ac:dyDescent="0.25">
      <c r="A34" s="57">
        <v>24</v>
      </c>
      <c r="B34" s="60">
        <v>400</v>
      </c>
      <c r="C34" s="58">
        <v>750</v>
      </c>
      <c r="D34" s="60">
        <v>400</v>
      </c>
      <c r="E34" s="61">
        <v>3.1</v>
      </c>
      <c r="F34" s="61"/>
      <c r="G34" s="61">
        <v>0.87</v>
      </c>
      <c r="H34" s="61"/>
      <c r="I34" s="61">
        <v>0.86399999999999999</v>
      </c>
      <c r="J34" s="61"/>
      <c r="K34" s="130">
        <f t="shared" si="10"/>
        <v>7.085796000000001E-3</v>
      </c>
      <c r="L34" s="67"/>
      <c r="M34" s="245">
        <v>0.2</v>
      </c>
      <c r="N34" s="246">
        <v>0.30833333333333335</v>
      </c>
      <c r="O34" s="25">
        <f t="shared" si="14"/>
        <v>4.6666666666666669E-2</v>
      </c>
      <c r="P34" s="246">
        <v>600</v>
      </c>
      <c r="Q34" s="247">
        <f t="shared" si="15"/>
        <v>1</v>
      </c>
      <c r="R34" s="239">
        <f t="shared" si="11"/>
        <v>3.3333333333333338E-4</v>
      </c>
      <c r="S34" s="62">
        <f t="shared" si="12"/>
        <v>0.30833333333333335</v>
      </c>
      <c r="T34" s="63">
        <f t="shared" si="13"/>
        <v>4.6666666666666669E-2</v>
      </c>
    </row>
    <row r="35" spans="1:20" x14ac:dyDescent="0.2">
      <c r="A35" s="57">
        <v>25</v>
      </c>
      <c r="B35" s="368">
        <v>400</v>
      </c>
      <c r="C35" s="58">
        <v>1000</v>
      </c>
      <c r="D35" s="368">
        <v>400</v>
      </c>
      <c r="E35" s="61">
        <v>3.1</v>
      </c>
      <c r="F35" s="61"/>
      <c r="G35" s="61">
        <v>0.87</v>
      </c>
      <c r="H35" s="61"/>
      <c r="I35" s="61">
        <v>0.86399999999999999</v>
      </c>
      <c r="J35" s="61"/>
      <c r="K35" s="130">
        <f t="shared" si="10"/>
        <v>7.085796000000001E-3</v>
      </c>
      <c r="L35" s="67"/>
      <c r="M35" s="59">
        <v>0.2</v>
      </c>
      <c r="N35" s="59">
        <v>0.30833333333333335</v>
      </c>
      <c r="O35" s="25">
        <f t="shared" si="14"/>
        <v>4.6666666666666669E-2</v>
      </c>
      <c r="P35" s="59">
        <v>480</v>
      </c>
      <c r="Q35" s="59">
        <f t="shared" si="15"/>
        <v>0.8</v>
      </c>
      <c r="R35" s="62">
        <f t="shared" si="11"/>
        <v>4.1666666666666669E-4</v>
      </c>
      <c r="S35" s="62">
        <f t="shared" si="12"/>
        <v>0.38541666666666669</v>
      </c>
      <c r="T35" s="63">
        <f t="shared" si="13"/>
        <v>5.8333333333333334E-2</v>
      </c>
    </row>
    <row r="36" spans="1:20" x14ac:dyDescent="0.2">
      <c r="A36" s="57">
        <v>26</v>
      </c>
      <c r="B36" s="368">
        <v>700</v>
      </c>
      <c r="C36" s="58">
        <v>1500</v>
      </c>
      <c r="D36" s="368">
        <v>700</v>
      </c>
      <c r="E36" s="61">
        <v>3.1</v>
      </c>
      <c r="F36" s="61"/>
      <c r="G36" s="61">
        <v>0.87</v>
      </c>
      <c r="H36" s="61"/>
      <c r="I36" s="61">
        <v>0.86399999999999999</v>
      </c>
      <c r="J36" s="61"/>
      <c r="K36" s="130">
        <f t="shared" si="10"/>
        <v>1.1075795999999999E-2</v>
      </c>
      <c r="L36" s="67"/>
      <c r="M36" s="59">
        <v>0.2</v>
      </c>
      <c r="N36" s="59">
        <v>0.30833333333333335</v>
      </c>
      <c r="O36" s="25">
        <f t="shared" si="14"/>
        <v>4.6666666666666669E-2</v>
      </c>
      <c r="P36" s="59">
        <v>210</v>
      </c>
      <c r="Q36" s="59">
        <f t="shared" si="15"/>
        <v>0.35</v>
      </c>
      <c r="R36" s="62">
        <f t="shared" si="11"/>
        <v>9.5238095238095238E-4</v>
      </c>
      <c r="S36" s="62">
        <f t="shared" si="12"/>
        <v>0.88095238095238104</v>
      </c>
      <c r="T36" s="63">
        <f t="shared" si="13"/>
        <v>0.13333333333333336</v>
      </c>
    </row>
    <row r="37" spans="1:20" x14ac:dyDescent="0.2">
      <c r="A37" s="57">
        <v>27</v>
      </c>
      <c r="B37" s="60">
        <v>800</v>
      </c>
      <c r="C37" s="58">
        <v>2000</v>
      </c>
      <c r="D37" s="60">
        <v>800</v>
      </c>
      <c r="E37" s="61">
        <v>3.1</v>
      </c>
      <c r="F37" s="61"/>
      <c r="G37" s="61">
        <v>0.87</v>
      </c>
      <c r="H37" s="61"/>
      <c r="I37" s="61">
        <v>0.86399999999999999</v>
      </c>
      <c r="J37" s="61"/>
      <c r="K37" s="130">
        <f t="shared" si="10"/>
        <v>1.2405796E-2</v>
      </c>
      <c r="L37" s="67"/>
      <c r="M37" s="59">
        <v>0.2</v>
      </c>
      <c r="N37" s="59">
        <v>0.30833333333333335</v>
      </c>
      <c r="O37" s="25">
        <f t="shared" si="14"/>
        <v>4.6666666666666669E-2</v>
      </c>
      <c r="P37" s="59">
        <v>180</v>
      </c>
      <c r="Q37" s="59">
        <f t="shared" si="15"/>
        <v>0.3</v>
      </c>
      <c r="R37" s="62">
        <f t="shared" si="11"/>
        <v>1.1111111111111111E-3</v>
      </c>
      <c r="S37" s="62">
        <f t="shared" si="12"/>
        <v>1.0277777777777779</v>
      </c>
      <c r="T37" s="63">
        <f t="shared" si="13"/>
        <v>0.15555555555555556</v>
      </c>
    </row>
    <row r="38" spans="1:20" x14ac:dyDescent="0.2">
      <c r="A38" s="57">
        <v>28</v>
      </c>
      <c r="B38" s="99"/>
      <c r="C38" s="58">
        <v>3000</v>
      </c>
      <c r="D38" s="60"/>
      <c r="E38" s="61"/>
      <c r="F38" s="61"/>
      <c r="G38" s="61"/>
      <c r="H38" s="61"/>
      <c r="I38" s="61"/>
      <c r="J38" s="61"/>
      <c r="K38" s="130" t="str">
        <f t="shared" si="10"/>
        <v/>
      </c>
      <c r="L38" s="67"/>
      <c r="M38" s="59"/>
      <c r="N38" s="59"/>
      <c r="O38" s="59"/>
      <c r="P38" s="59"/>
      <c r="Q38" s="59"/>
      <c r="R38" s="62" t="str">
        <f t="shared" si="11"/>
        <v/>
      </c>
      <c r="S38" s="62" t="str">
        <f t="shared" si="12"/>
        <v/>
      </c>
      <c r="T38" s="63" t="str">
        <f t="shared" si="13"/>
        <v/>
      </c>
    </row>
    <row r="39" spans="1:20" x14ac:dyDescent="0.2">
      <c r="A39" s="57">
        <v>29</v>
      </c>
      <c r="B39" s="99"/>
      <c r="C39" s="58">
        <v>5000</v>
      </c>
      <c r="D39" s="60"/>
      <c r="E39" s="61"/>
      <c r="F39" s="61"/>
      <c r="G39" s="61"/>
      <c r="H39" s="61"/>
      <c r="I39" s="61"/>
      <c r="J39" s="61"/>
      <c r="K39" s="130" t="str">
        <f t="shared" si="10"/>
        <v/>
      </c>
      <c r="L39" s="67"/>
      <c r="M39" s="59"/>
      <c r="N39" s="59"/>
      <c r="O39" s="59"/>
      <c r="P39" s="59"/>
      <c r="Q39" s="59"/>
      <c r="R39" s="62" t="str">
        <f t="shared" si="11"/>
        <v/>
      </c>
      <c r="S39" s="62" t="str">
        <f t="shared" si="12"/>
        <v/>
      </c>
      <c r="T39" s="63" t="str">
        <f t="shared" si="13"/>
        <v/>
      </c>
    </row>
    <row r="40" spans="1:20" x14ac:dyDescent="0.2">
      <c r="A40" s="57">
        <v>30</v>
      </c>
      <c r="B40" s="99"/>
      <c r="C40" s="58">
        <v>6000</v>
      </c>
      <c r="D40" s="60"/>
      <c r="E40" s="61"/>
      <c r="F40" s="61"/>
      <c r="G40" s="61"/>
      <c r="H40" s="61"/>
      <c r="I40" s="61"/>
      <c r="J40" s="61"/>
      <c r="K40" s="130" t="str">
        <f t="shared" si="10"/>
        <v/>
      </c>
      <c r="L40" s="67"/>
      <c r="M40" s="59"/>
      <c r="N40" s="59"/>
      <c r="O40" s="59"/>
      <c r="P40" s="59"/>
      <c r="Q40" s="59"/>
      <c r="R40" s="62" t="str">
        <f t="shared" si="11"/>
        <v/>
      </c>
      <c r="S40" s="62" t="str">
        <f t="shared" si="12"/>
        <v/>
      </c>
      <c r="T40" s="63" t="str">
        <f t="shared" si="13"/>
        <v/>
      </c>
    </row>
    <row r="41" spans="1:20" x14ac:dyDescent="0.2">
      <c r="A41" s="95" t="s">
        <v>31</v>
      </c>
      <c r="B41" s="75"/>
      <c r="C41" s="76"/>
      <c r="D41" s="77"/>
      <c r="E41" s="78"/>
      <c r="F41" s="78"/>
      <c r="G41" s="78"/>
      <c r="H41" s="78"/>
      <c r="I41" s="78"/>
      <c r="J41" s="79"/>
      <c r="K41" s="129"/>
      <c r="L41" s="67"/>
      <c r="M41" s="59"/>
      <c r="N41" s="59"/>
      <c r="O41" s="59"/>
      <c r="P41" s="59"/>
      <c r="Q41" s="59"/>
      <c r="R41" s="64"/>
      <c r="S41" s="64"/>
      <c r="T41" s="64"/>
    </row>
    <row r="42" spans="1:20" x14ac:dyDescent="0.2">
      <c r="A42" s="57">
        <v>31</v>
      </c>
      <c r="B42" s="60">
        <v>100</v>
      </c>
      <c r="C42" s="58">
        <v>100</v>
      </c>
      <c r="D42" s="60">
        <v>100</v>
      </c>
      <c r="E42" s="61"/>
      <c r="F42" s="61"/>
      <c r="G42" s="61"/>
      <c r="H42" s="61">
        <v>2.7</v>
      </c>
      <c r="I42" s="61">
        <v>0.51200000000000012</v>
      </c>
      <c r="J42" s="61"/>
      <c r="K42" s="130">
        <f t="shared" ref="K42:K54" si="16">IF(B42&gt;0,((D42/1000)*$D$6)+((E42/1000)*$E$6)+((F42/1000)*$F$6)+((G42/1000)*$G$6)+((H42/1000)*$H$6)+((I42/1000)*$I$6),"")</f>
        <v>1.4520800000000001E-3</v>
      </c>
      <c r="L42" s="67"/>
      <c r="M42" s="59">
        <v>0.2</v>
      </c>
      <c r="N42" s="59">
        <v>0.30833333333333335</v>
      </c>
      <c r="O42" s="25">
        <f t="shared" ref="O42:O54" si="17">$O$6/$O$5</f>
        <v>4.6666666666666669E-2</v>
      </c>
      <c r="P42" s="59">
        <v>1200</v>
      </c>
      <c r="Q42" s="59">
        <f t="shared" ref="Q42:Q54" si="18">P42/$P$33</f>
        <v>2</v>
      </c>
      <c r="R42" s="62">
        <f t="shared" ref="R42:R54" si="19">IF(P42&gt;0,M42/P42,"")</f>
        <v>1.6666666666666669E-4</v>
      </c>
      <c r="S42" s="62">
        <f t="shared" ref="S42:S54" si="20">IF(P42&gt;0,N42/Q42,"")</f>
        <v>0.15416666666666667</v>
      </c>
      <c r="T42" s="63">
        <f t="shared" ref="T42:T54" si="21">IF(P42&gt;0,O42/Q42,"")</f>
        <v>2.3333333333333334E-2</v>
      </c>
    </row>
    <row r="43" spans="1:20" x14ac:dyDescent="0.2">
      <c r="A43" s="57">
        <v>32</v>
      </c>
      <c r="B43" s="60">
        <v>145</v>
      </c>
      <c r="C43" s="58">
        <v>187</v>
      </c>
      <c r="D43" s="60">
        <v>145</v>
      </c>
      <c r="E43" s="61"/>
      <c r="F43" s="61"/>
      <c r="G43" s="61"/>
      <c r="H43" s="61">
        <v>2.7</v>
      </c>
      <c r="I43" s="61">
        <v>0.51200000000000012</v>
      </c>
      <c r="J43" s="61"/>
      <c r="K43" s="130">
        <f t="shared" si="16"/>
        <v>2.0505799999999998E-3</v>
      </c>
      <c r="L43" s="67"/>
      <c r="M43" s="59">
        <v>0.2</v>
      </c>
      <c r="N43" s="59">
        <v>0.30833333333333335</v>
      </c>
      <c r="O43" s="25">
        <f t="shared" si="17"/>
        <v>4.6666666666666669E-2</v>
      </c>
      <c r="P43" s="59">
        <v>1200</v>
      </c>
      <c r="Q43" s="59">
        <f t="shared" si="18"/>
        <v>2</v>
      </c>
      <c r="R43" s="62">
        <f t="shared" si="19"/>
        <v>1.6666666666666669E-4</v>
      </c>
      <c r="S43" s="62">
        <f t="shared" si="20"/>
        <v>0.15416666666666667</v>
      </c>
      <c r="T43" s="63">
        <f t="shared" si="21"/>
        <v>2.3333333333333334E-2</v>
      </c>
    </row>
    <row r="44" spans="1:20" x14ac:dyDescent="0.2">
      <c r="A44" s="57">
        <v>33</v>
      </c>
      <c r="B44" s="60">
        <v>200</v>
      </c>
      <c r="C44" s="58">
        <v>250</v>
      </c>
      <c r="D44" s="60">
        <v>200</v>
      </c>
      <c r="E44" s="61"/>
      <c r="F44" s="61"/>
      <c r="G44" s="61"/>
      <c r="H44" s="61">
        <v>2.7</v>
      </c>
      <c r="I44" s="61">
        <v>0.51200000000000012</v>
      </c>
      <c r="J44" s="61"/>
      <c r="K44" s="130">
        <f t="shared" si="16"/>
        <v>2.7820800000000001E-3</v>
      </c>
      <c r="L44" s="67"/>
      <c r="M44" s="59">
        <v>0.2</v>
      </c>
      <c r="N44" s="59">
        <v>0.30833333333333335</v>
      </c>
      <c r="O44" s="25">
        <f t="shared" si="17"/>
        <v>4.6666666666666669E-2</v>
      </c>
      <c r="P44" s="59">
        <v>1000</v>
      </c>
      <c r="Q44" s="59">
        <f t="shared" si="18"/>
        <v>1.6666666666666667</v>
      </c>
      <c r="R44" s="62">
        <f t="shared" si="19"/>
        <v>2.0000000000000001E-4</v>
      </c>
      <c r="S44" s="62">
        <f t="shared" si="20"/>
        <v>0.185</v>
      </c>
      <c r="T44" s="63">
        <f t="shared" si="21"/>
        <v>2.8000000000000001E-2</v>
      </c>
    </row>
    <row r="45" spans="1:20" x14ac:dyDescent="0.2">
      <c r="A45" s="57">
        <v>34</v>
      </c>
      <c r="B45" s="368">
        <v>320</v>
      </c>
      <c r="C45" s="58">
        <v>375</v>
      </c>
      <c r="D45" s="368">
        <v>320</v>
      </c>
      <c r="E45" s="61"/>
      <c r="F45" s="61"/>
      <c r="G45" s="61"/>
      <c r="H45" s="61">
        <v>3</v>
      </c>
      <c r="I45" s="61">
        <v>0.64</v>
      </c>
      <c r="J45" s="61"/>
      <c r="K45" s="130">
        <f t="shared" si="16"/>
        <v>4.393600000000001E-3</v>
      </c>
      <c r="L45" s="67"/>
      <c r="M45" s="59">
        <v>0.2</v>
      </c>
      <c r="N45" s="59">
        <v>0.30833333333333335</v>
      </c>
      <c r="O45" s="25">
        <f t="shared" si="17"/>
        <v>4.6666666666666669E-2</v>
      </c>
      <c r="P45" s="59">
        <v>700</v>
      </c>
      <c r="Q45" s="59">
        <f t="shared" si="18"/>
        <v>1.1666666666666667</v>
      </c>
      <c r="R45" s="62">
        <f t="shared" si="19"/>
        <v>2.8571428571428574E-4</v>
      </c>
      <c r="S45" s="62">
        <f t="shared" si="20"/>
        <v>0.26428571428571429</v>
      </c>
      <c r="T45" s="63">
        <f t="shared" si="21"/>
        <v>0.04</v>
      </c>
    </row>
    <row r="46" spans="1:20" x14ac:dyDescent="0.2">
      <c r="A46" s="57">
        <v>35</v>
      </c>
      <c r="B46" s="368">
        <v>380</v>
      </c>
      <c r="C46" s="58">
        <v>500</v>
      </c>
      <c r="D46" s="368">
        <v>380</v>
      </c>
      <c r="E46" s="61">
        <v>3.1</v>
      </c>
      <c r="F46" s="61"/>
      <c r="G46" s="61">
        <v>0.87</v>
      </c>
      <c r="H46" s="61"/>
      <c r="I46" s="61">
        <v>0.86399999999999999</v>
      </c>
      <c r="J46" s="61"/>
      <c r="K46" s="130">
        <f t="shared" si="16"/>
        <v>6.8197960000000004E-3</v>
      </c>
      <c r="L46" s="67"/>
      <c r="M46" s="59">
        <v>0.2</v>
      </c>
      <c r="N46" s="59">
        <v>0.30833333333333335</v>
      </c>
      <c r="O46" s="25">
        <f t="shared" si="17"/>
        <v>4.6666666666666669E-2</v>
      </c>
      <c r="P46" s="59">
        <v>600</v>
      </c>
      <c r="Q46" s="59">
        <f t="shared" si="18"/>
        <v>1</v>
      </c>
      <c r="R46" s="62">
        <f t="shared" si="19"/>
        <v>3.3333333333333338E-4</v>
      </c>
      <c r="S46" s="62">
        <f t="shared" si="20"/>
        <v>0.30833333333333335</v>
      </c>
      <c r="T46" s="63">
        <f t="shared" si="21"/>
        <v>4.6666666666666669E-2</v>
      </c>
    </row>
    <row r="47" spans="1:20" x14ac:dyDescent="0.2">
      <c r="A47" s="57">
        <v>201</v>
      </c>
      <c r="B47" s="60">
        <v>550</v>
      </c>
      <c r="C47" s="58">
        <v>620</v>
      </c>
      <c r="D47" s="60">
        <v>550</v>
      </c>
      <c r="E47" s="61">
        <v>3.1</v>
      </c>
      <c r="F47" s="61"/>
      <c r="G47" s="61">
        <v>0.87</v>
      </c>
      <c r="H47" s="61"/>
      <c r="I47" s="61">
        <v>0.86</v>
      </c>
      <c r="J47" s="61"/>
      <c r="K47" s="130">
        <f t="shared" si="16"/>
        <v>9.080686000000001E-3</v>
      </c>
      <c r="L47" s="67"/>
      <c r="M47" s="59">
        <v>0.2</v>
      </c>
      <c r="N47" s="59">
        <v>0.30833333333333335</v>
      </c>
      <c r="O47" s="25">
        <f t="shared" si="17"/>
        <v>4.6666666666666669E-2</v>
      </c>
      <c r="P47" s="59">
        <v>600</v>
      </c>
      <c r="Q47" s="59">
        <f t="shared" si="18"/>
        <v>1</v>
      </c>
      <c r="R47" s="62">
        <f t="shared" si="19"/>
        <v>3.3333333333333338E-4</v>
      </c>
      <c r="S47" s="62">
        <f t="shared" si="20"/>
        <v>0.30833333333333335</v>
      </c>
      <c r="T47" s="63">
        <f t="shared" si="21"/>
        <v>4.6666666666666669E-2</v>
      </c>
    </row>
    <row r="48" spans="1:20" x14ac:dyDescent="0.2">
      <c r="A48" s="57">
        <v>36</v>
      </c>
      <c r="B48" s="60">
        <v>500</v>
      </c>
      <c r="C48" s="58">
        <v>750</v>
      </c>
      <c r="D48" s="60">
        <v>500</v>
      </c>
      <c r="E48" s="61">
        <v>3.1</v>
      </c>
      <c r="F48" s="61"/>
      <c r="G48" s="61">
        <v>0.87</v>
      </c>
      <c r="H48" s="61"/>
      <c r="I48" s="61">
        <v>0.86399999999999999</v>
      </c>
      <c r="J48" s="61"/>
      <c r="K48" s="130">
        <f t="shared" si="16"/>
        <v>8.4157959999999997E-3</v>
      </c>
      <c r="L48" s="67"/>
      <c r="M48" s="59">
        <v>0.2</v>
      </c>
      <c r="N48" s="59">
        <v>0.30833333333333335</v>
      </c>
      <c r="O48" s="25">
        <f t="shared" si="17"/>
        <v>4.6666666666666669E-2</v>
      </c>
      <c r="P48" s="59">
        <v>600</v>
      </c>
      <c r="Q48" s="59">
        <f t="shared" si="18"/>
        <v>1</v>
      </c>
      <c r="R48" s="62">
        <f t="shared" si="19"/>
        <v>3.3333333333333338E-4</v>
      </c>
      <c r="S48" s="62">
        <f t="shared" si="20"/>
        <v>0.30833333333333335</v>
      </c>
      <c r="T48" s="63">
        <f t="shared" si="21"/>
        <v>4.6666666666666669E-2</v>
      </c>
    </row>
    <row r="49" spans="1:20" x14ac:dyDescent="0.2">
      <c r="A49" s="57">
        <v>37</v>
      </c>
      <c r="B49" s="60">
        <v>500</v>
      </c>
      <c r="C49" s="58">
        <v>1000</v>
      </c>
      <c r="D49" s="60">
        <v>500</v>
      </c>
      <c r="E49" s="61">
        <v>3.1</v>
      </c>
      <c r="F49" s="61"/>
      <c r="G49" s="61">
        <v>0.87</v>
      </c>
      <c r="H49" s="61"/>
      <c r="I49" s="61">
        <v>0.86399999999999999</v>
      </c>
      <c r="J49" s="61"/>
      <c r="K49" s="130">
        <f t="shared" si="16"/>
        <v>8.4157959999999997E-3</v>
      </c>
      <c r="L49" s="67"/>
      <c r="M49" s="59">
        <v>0.2</v>
      </c>
      <c r="N49" s="59">
        <v>0.30833333333333335</v>
      </c>
      <c r="O49" s="25">
        <f t="shared" si="17"/>
        <v>4.6666666666666669E-2</v>
      </c>
      <c r="P49" s="59">
        <v>480</v>
      </c>
      <c r="Q49" s="59">
        <f t="shared" si="18"/>
        <v>0.8</v>
      </c>
      <c r="R49" s="62">
        <f t="shared" si="19"/>
        <v>4.1666666666666669E-4</v>
      </c>
      <c r="S49" s="62">
        <f t="shared" si="20"/>
        <v>0.38541666666666669</v>
      </c>
      <c r="T49" s="63">
        <f t="shared" si="21"/>
        <v>5.8333333333333334E-2</v>
      </c>
    </row>
    <row r="50" spans="1:20" x14ac:dyDescent="0.2">
      <c r="A50" s="57">
        <v>38</v>
      </c>
      <c r="B50" s="60">
        <v>1030</v>
      </c>
      <c r="C50" s="58">
        <v>1500</v>
      </c>
      <c r="D50" s="60">
        <v>1030</v>
      </c>
      <c r="E50" s="61">
        <v>3.1</v>
      </c>
      <c r="F50" s="61"/>
      <c r="G50" s="61">
        <v>0.87</v>
      </c>
      <c r="H50" s="61"/>
      <c r="I50" s="61">
        <v>0.86399999999999999</v>
      </c>
      <c r="J50" s="61"/>
      <c r="K50" s="130">
        <f t="shared" si="16"/>
        <v>1.5464795999999999E-2</v>
      </c>
      <c r="L50" s="67"/>
      <c r="M50" s="59">
        <v>0.2</v>
      </c>
      <c r="N50" s="59">
        <v>0.30833333333333335</v>
      </c>
      <c r="O50" s="25">
        <f t="shared" si="17"/>
        <v>4.6666666666666669E-2</v>
      </c>
      <c r="P50" s="59">
        <v>210</v>
      </c>
      <c r="Q50" s="59">
        <f t="shared" si="18"/>
        <v>0.35</v>
      </c>
      <c r="R50" s="62">
        <f t="shared" si="19"/>
        <v>9.5238095238095238E-4</v>
      </c>
      <c r="S50" s="62">
        <f t="shared" si="20"/>
        <v>0.88095238095238104</v>
      </c>
      <c r="T50" s="63">
        <f t="shared" si="21"/>
        <v>0.13333333333333336</v>
      </c>
    </row>
    <row r="51" spans="1:20" x14ac:dyDescent="0.2">
      <c r="A51" s="57">
        <v>39</v>
      </c>
      <c r="B51" s="60">
        <v>1300</v>
      </c>
      <c r="C51" s="58">
        <v>2000</v>
      </c>
      <c r="D51" s="60">
        <v>1300</v>
      </c>
      <c r="E51" s="61">
        <v>3.1</v>
      </c>
      <c r="F51" s="61"/>
      <c r="G51" s="61">
        <v>0.87</v>
      </c>
      <c r="H51" s="61"/>
      <c r="I51" s="61">
        <v>0.86399999999999999</v>
      </c>
      <c r="J51" s="61"/>
      <c r="K51" s="130">
        <f t="shared" si="16"/>
        <v>1.9055796E-2</v>
      </c>
      <c r="L51" s="67"/>
      <c r="M51" s="59">
        <v>0.2</v>
      </c>
      <c r="N51" s="59">
        <v>0.30833333333333335</v>
      </c>
      <c r="O51" s="25">
        <f t="shared" si="17"/>
        <v>4.6666666666666669E-2</v>
      </c>
      <c r="P51" s="59">
        <v>150</v>
      </c>
      <c r="Q51" s="59">
        <f t="shared" si="18"/>
        <v>0.25</v>
      </c>
      <c r="R51" s="62">
        <f t="shared" si="19"/>
        <v>1.3333333333333335E-3</v>
      </c>
      <c r="S51" s="62">
        <f t="shared" si="20"/>
        <v>1.2333333333333334</v>
      </c>
      <c r="T51" s="63">
        <f t="shared" si="21"/>
        <v>0.18666666666666668</v>
      </c>
    </row>
    <row r="52" spans="1:20" x14ac:dyDescent="0.2">
      <c r="A52" s="57">
        <v>40</v>
      </c>
      <c r="B52" s="60">
        <v>1750</v>
      </c>
      <c r="C52" s="58">
        <v>3000</v>
      </c>
      <c r="D52" s="60">
        <v>1750</v>
      </c>
      <c r="E52" s="61">
        <v>3.1</v>
      </c>
      <c r="F52" s="61"/>
      <c r="G52" s="61">
        <v>0.87</v>
      </c>
      <c r="H52" s="61"/>
      <c r="I52" s="61">
        <v>0.86399999999999999</v>
      </c>
      <c r="J52" s="61"/>
      <c r="K52" s="130">
        <f t="shared" si="16"/>
        <v>2.5040795999999997E-2</v>
      </c>
      <c r="L52" s="67"/>
      <c r="M52" s="59">
        <v>0.2</v>
      </c>
      <c r="N52" s="59">
        <v>0.30833333333333335</v>
      </c>
      <c r="O52" s="25">
        <f t="shared" si="17"/>
        <v>4.6666666666666669E-2</v>
      </c>
      <c r="P52" s="59">
        <v>150</v>
      </c>
      <c r="Q52" s="59">
        <f t="shared" si="18"/>
        <v>0.25</v>
      </c>
      <c r="R52" s="62">
        <f t="shared" si="19"/>
        <v>1.3333333333333335E-3</v>
      </c>
      <c r="S52" s="62">
        <f t="shared" si="20"/>
        <v>1.2333333333333334</v>
      </c>
      <c r="T52" s="63">
        <f t="shared" si="21"/>
        <v>0.18666666666666668</v>
      </c>
    </row>
    <row r="53" spans="1:20" x14ac:dyDescent="0.2">
      <c r="A53" s="57">
        <v>41</v>
      </c>
      <c r="B53" s="60">
        <v>2985</v>
      </c>
      <c r="C53" s="58">
        <v>5000</v>
      </c>
      <c r="D53" s="60">
        <v>2985</v>
      </c>
      <c r="E53" s="61">
        <v>3.1</v>
      </c>
      <c r="F53" s="61"/>
      <c r="G53" s="61">
        <v>0.87</v>
      </c>
      <c r="H53" s="61"/>
      <c r="I53" s="61">
        <v>0.86399999999999999</v>
      </c>
      <c r="J53" s="61"/>
      <c r="K53" s="130">
        <f t="shared" si="16"/>
        <v>4.1466295999999993E-2</v>
      </c>
      <c r="L53" s="67"/>
      <c r="M53" s="59">
        <v>0.2</v>
      </c>
      <c r="N53" s="59">
        <v>0.30833333333333335</v>
      </c>
      <c r="O53" s="25">
        <f t="shared" si="17"/>
        <v>4.6666666666666669E-2</v>
      </c>
      <c r="P53" s="59">
        <v>150</v>
      </c>
      <c r="Q53" s="59">
        <f t="shared" si="18"/>
        <v>0.25</v>
      </c>
      <c r="R53" s="62">
        <f t="shared" si="19"/>
        <v>1.3333333333333335E-3</v>
      </c>
      <c r="S53" s="62">
        <f t="shared" si="20"/>
        <v>1.2333333333333334</v>
      </c>
      <c r="T53" s="63">
        <f t="shared" si="21"/>
        <v>0.18666666666666668</v>
      </c>
    </row>
    <row r="54" spans="1:20" x14ac:dyDescent="0.2">
      <c r="A54" s="57">
        <v>42</v>
      </c>
      <c r="B54" s="60">
        <v>2985</v>
      </c>
      <c r="C54" s="58">
        <v>6000</v>
      </c>
      <c r="D54" s="60">
        <v>2985</v>
      </c>
      <c r="E54" s="61">
        <v>3.1</v>
      </c>
      <c r="F54" s="61"/>
      <c r="G54" s="61">
        <v>0.87</v>
      </c>
      <c r="H54" s="61"/>
      <c r="I54" s="61">
        <v>0.86399999999999999</v>
      </c>
      <c r="J54" s="61"/>
      <c r="K54" s="130">
        <f t="shared" si="16"/>
        <v>4.1466295999999993E-2</v>
      </c>
      <c r="L54" s="67"/>
      <c r="M54" s="59">
        <v>0.2</v>
      </c>
      <c r="N54" s="59">
        <v>0.30833333333333335</v>
      </c>
      <c r="O54" s="25">
        <f t="shared" si="17"/>
        <v>4.6666666666666669E-2</v>
      </c>
      <c r="P54" s="59">
        <v>100</v>
      </c>
      <c r="Q54" s="59">
        <f t="shared" si="18"/>
        <v>0.16666666666666666</v>
      </c>
      <c r="R54" s="62">
        <f t="shared" si="19"/>
        <v>2E-3</v>
      </c>
      <c r="S54" s="62">
        <f t="shared" si="20"/>
        <v>1.85</v>
      </c>
      <c r="T54" s="63">
        <f t="shared" si="21"/>
        <v>0.28000000000000003</v>
      </c>
    </row>
    <row r="55" spans="1:20" x14ac:dyDescent="0.2">
      <c r="A55" s="95" t="s">
        <v>32</v>
      </c>
      <c r="B55" s="75"/>
      <c r="C55" s="76"/>
      <c r="D55" s="77"/>
      <c r="E55" s="78"/>
      <c r="F55" s="78"/>
      <c r="G55" s="78"/>
      <c r="H55" s="78"/>
      <c r="I55" s="78"/>
      <c r="J55" s="79"/>
      <c r="K55" s="129"/>
      <c r="L55" s="67"/>
      <c r="M55" s="59"/>
      <c r="N55" s="59"/>
      <c r="O55" s="59"/>
      <c r="P55" s="59"/>
      <c r="Q55" s="59"/>
      <c r="R55" s="64"/>
      <c r="S55" s="64"/>
      <c r="T55" s="64"/>
    </row>
    <row r="56" spans="1:20" x14ac:dyDescent="0.2">
      <c r="A56" s="57">
        <v>43</v>
      </c>
      <c r="B56" s="60">
        <v>180</v>
      </c>
      <c r="C56" s="58">
        <v>200</v>
      </c>
      <c r="D56" s="60">
        <v>180</v>
      </c>
      <c r="E56" s="61"/>
      <c r="F56" s="61"/>
      <c r="G56" s="61"/>
      <c r="H56" s="61">
        <v>5.5</v>
      </c>
      <c r="I56" s="61">
        <v>0.86399999999999999</v>
      </c>
      <c r="J56" s="61"/>
      <c r="K56" s="130">
        <f t="shared" ref="K56:K63" si="22">IF(B56&gt;0,((D56/1000)*$D$6)+((E56/1000)*$E$6)+((F56/1000)*$F$6)+((G56/1000)*$G$6)+((H56/1000)*$H$6)+((I56/1000)*$I$6),"")</f>
        <v>2.6377599999999998E-3</v>
      </c>
      <c r="L56" s="67"/>
      <c r="M56" s="59">
        <v>0.2</v>
      </c>
      <c r="N56" s="59">
        <v>0.30833333333333335</v>
      </c>
      <c r="O56" s="25">
        <f t="shared" ref="O56:O61" si="23">$O$6/$O$5</f>
        <v>4.6666666666666669E-2</v>
      </c>
      <c r="P56" s="59">
        <v>1000</v>
      </c>
      <c r="Q56" s="59">
        <f t="shared" ref="Q56:Q61" si="24">P56/$P$33</f>
        <v>1.6666666666666667</v>
      </c>
      <c r="R56" s="62">
        <f t="shared" ref="R56:R63" si="25">IF(P56&gt;0,M56/P56,"")</f>
        <v>2.0000000000000001E-4</v>
      </c>
      <c r="S56" s="62">
        <f t="shared" ref="S56:S63" si="26">IF(P56&gt;0,N56/Q56,"")</f>
        <v>0.185</v>
      </c>
      <c r="T56" s="63">
        <f t="shared" ref="T56:T63" si="27">IF(P56&gt;0,O56/Q56,"")</f>
        <v>2.8000000000000001E-2</v>
      </c>
    </row>
    <row r="57" spans="1:20" x14ac:dyDescent="0.2">
      <c r="A57" s="57">
        <v>44</v>
      </c>
      <c r="B57" s="60">
        <v>380</v>
      </c>
      <c r="C57" s="58">
        <v>375</v>
      </c>
      <c r="D57" s="60">
        <v>380</v>
      </c>
      <c r="E57" s="61"/>
      <c r="F57" s="61"/>
      <c r="G57" s="61"/>
      <c r="H57" s="61">
        <v>5.5</v>
      </c>
      <c r="I57" s="61">
        <v>0.86399999999999999</v>
      </c>
      <c r="J57" s="61"/>
      <c r="K57" s="130">
        <f t="shared" si="22"/>
        <v>5.2977599999999994E-3</v>
      </c>
      <c r="L57" s="67"/>
      <c r="M57" s="59">
        <v>0.2</v>
      </c>
      <c r="N57" s="59">
        <v>0.30833333333333335</v>
      </c>
      <c r="O57" s="25">
        <f t="shared" si="23"/>
        <v>4.6666666666666669E-2</v>
      </c>
      <c r="P57" s="59">
        <v>700</v>
      </c>
      <c r="Q57" s="59">
        <f t="shared" si="24"/>
        <v>1.1666666666666667</v>
      </c>
      <c r="R57" s="62">
        <f t="shared" si="25"/>
        <v>2.8571428571428574E-4</v>
      </c>
      <c r="S57" s="62">
        <f t="shared" si="26"/>
        <v>0.26428571428571429</v>
      </c>
      <c r="T57" s="63">
        <f t="shared" si="27"/>
        <v>0.04</v>
      </c>
    </row>
    <row r="58" spans="1:20" x14ac:dyDescent="0.2">
      <c r="A58" s="57">
        <v>45</v>
      </c>
      <c r="B58" s="60">
        <v>380</v>
      </c>
      <c r="C58" s="58">
        <v>500</v>
      </c>
      <c r="D58" s="60">
        <v>380</v>
      </c>
      <c r="E58" s="61"/>
      <c r="F58" s="61"/>
      <c r="G58" s="61"/>
      <c r="H58" s="61">
        <v>5.5</v>
      </c>
      <c r="I58" s="61">
        <v>0.86399999999999999</v>
      </c>
      <c r="J58" s="61"/>
      <c r="K58" s="130">
        <f t="shared" si="22"/>
        <v>5.2977599999999994E-3</v>
      </c>
      <c r="L58" s="67"/>
      <c r="M58" s="59">
        <v>0.2</v>
      </c>
      <c r="N58" s="59">
        <v>0.30833333333333335</v>
      </c>
      <c r="O58" s="25">
        <f t="shared" si="23"/>
        <v>4.6666666666666669E-2</v>
      </c>
      <c r="P58" s="59">
        <v>600</v>
      </c>
      <c r="Q58" s="59">
        <f t="shared" si="24"/>
        <v>1</v>
      </c>
      <c r="R58" s="62">
        <f t="shared" si="25"/>
        <v>3.3333333333333338E-4</v>
      </c>
      <c r="S58" s="62">
        <f t="shared" si="26"/>
        <v>0.30833333333333335</v>
      </c>
      <c r="T58" s="63">
        <f t="shared" si="27"/>
        <v>4.6666666666666669E-2</v>
      </c>
    </row>
    <row r="59" spans="1:20" x14ac:dyDescent="0.2">
      <c r="A59" s="57">
        <v>46</v>
      </c>
      <c r="B59" s="60">
        <v>400</v>
      </c>
      <c r="C59" s="58">
        <v>750</v>
      </c>
      <c r="D59" s="60">
        <v>400</v>
      </c>
      <c r="E59" s="61"/>
      <c r="F59" s="61"/>
      <c r="G59" s="61"/>
      <c r="H59" s="61">
        <v>5.5</v>
      </c>
      <c r="I59" s="61">
        <v>0.86399999999999999</v>
      </c>
      <c r="J59" s="61"/>
      <c r="K59" s="130">
        <f t="shared" si="22"/>
        <v>5.5637600000000001E-3</v>
      </c>
      <c r="L59" s="67"/>
      <c r="M59" s="59">
        <v>0.2</v>
      </c>
      <c r="N59" s="59">
        <v>0.30833333333333335</v>
      </c>
      <c r="O59" s="25">
        <f t="shared" si="23"/>
        <v>4.6666666666666669E-2</v>
      </c>
      <c r="P59" s="59">
        <v>600</v>
      </c>
      <c r="Q59" s="59">
        <f t="shared" si="24"/>
        <v>1</v>
      </c>
      <c r="R59" s="62">
        <f t="shared" si="25"/>
        <v>3.3333333333333338E-4</v>
      </c>
      <c r="S59" s="62">
        <f t="shared" si="26"/>
        <v>0.30833333333333335</v>
      </c>
      <c r="T59" s="63">
        <f t="shared" si="27"/>
        <v>4.6666666666666669E-2</v>
      </c>
    </row>
    <row r="60" spans="1:20" x14ac:dyDescent="0.2">
      <c r="A60" s="57">
        <v>47</v>
      </c>
      <c r="B60" s="60">
        <v>480</v>
      </c>
      <c r="C60" s="58">
        <v>1000</v>
      </c>
      <c r="D60" s="60">
        <v>480</v>
      </c>
      <c r="E60" s="61"/>
      <c r="F60" s="61"/>
      <c r="G60" s="61"/>
      <c r="H60" s="61">
        <v>5.5</v>
      </c>
      <c r="I60" s="61">
        <v>0.86399999999999999</v>
      </c>
      <c r="J60" s="61"/>
      <c r="K60" s="130">
        <f t="shared" si="22"/>
        <v>6.627759999999999E-3</v>
      </c>
      <c r="L60" s="67"/>
      <c r="M60" s="59">
        <v>0.2</v>
      </c>
      <c r="N60" s="59">
        <v>0.30833333333333335</v>
      </c>
      <c r="O60" s="25">
        <f t="shared" si="23"/>
        <v>4.6666666666666669E-2</v>
      </c>
      <c r="P60" s="59">
        <v>480</v>
      </c>
      <c r="Q60" s="59">
        <f t="shared" si="24"/>
        <v>0.8</v>
      </c>
      <c r="R60" s="62">
        <f t="shared" si="25"/>
        <v>4.1666666666666669E-4</v>
      </c>
      <c r="S60" s="62">
        <f t="shared" si="26"/>
        <v>0.38541666666666669</v>
      </c>
      <c r="T60" s="63">
        <f t="shared" si="27"/>
        <v>5.8333333333333334E-2</v>
      </c>
    </row>
    <row r="61" spans="1:20" x14ac:dyDescent="0.2">
      <c r="A61" s="57">
        <v>48</v>
      </c>
      <c r="B61" s="60">
        <v>650</v>
      </c>
      <c r="C61" s="58">
        <v>1500</v>
      </c>
      <c r="D61" s="60">
        <v>650</v>
      </c>
      <c r="E61" s="61"/>
      <c r="F61" s="61"/>
      <c r="G61" s="61"/>
      <c r="H61" s="61">
        <v>5.5</v>
      </c>
      <c r="I61" s="61">
        <v>0.86399999999999999</v>
      </c>
      <c r="J61" s="61"/>
      <c r="K61" s="130">
        <f t="shared" si="22"/>
        <v>8.888759999999999E-3</v>
      </c>
      <c r="L61" s="67"/>
      <c r="M61" s="59">
        <v>0.2</v>
      </c>
      <c r="N61" s="59">
        <v>0.30833333333333335</v>
      </c>
      <c r="O61" s="25">
        <f t="shared" si="23"/>
        <v>4.6666666666666669E-2</v>
      </c>
      <c r="P61" s="59">
        <v>210</v>
      </c>
      <c r="Q61" s="59">
        <f t="shared" si="24"/>
        <v>0.35</v>
      </c>
      <c r="R61" s="62">
        <f t="shared" si="25"/>
        <v>9.5238095238095238E-4</v>
      </c>
      <c r="S61" s="62">
        <f t="shared" si="26"/>
        <v>0.88095238095238104</v>
      </c>
      <c r="T61" s="63">
        <f t="shared" si="27"/>
        <v>0.13333333333333336</v>
      </c>
    </row>
    <row r="62" spans="1:20" x14ac:dyDescent="0.2">
      <c r="A62" s="57">
        <v>49</v>
      </c>
      <c r="B62" s="99"/>
      <c r="C62" s="58">
        <v>3000</v>
      </c>
      <c r="D62" s="60"/>
      <c r="E62" s="61"/>
      <c r="F62" s="61"/>
      <c r="G62" s="61"/>
      <c r="H62" s="61"/>
      <c r="I62" s="61"/>
      <c r="J62" s="61"/>
      <c r="K62" s="130" t="str">
        <f t="shared" si="22"/>
        <v/>
      </c>
      <c r="L62" s="67"/>
      <c r="M62" s="59"/>
      <c r="N62" s="59"/>
      <c r="O62" s="59"/>
      <c r="P62" s="59"/>
      <c r="Q62" s="59"/>
      <c r="R62" s="62" t="str">
        <f t="shared" si="25"/>
        <v/>
      </c>
      <c r="S62" s="62" t="str">
        <f t="shared" si="26"/>
        <v/>
      </c>
      <c r="T62" s="63" t="str">
        <f t="shared" si="27"/>
        <v/>
      </c>
    </row>
    <row r="63" spans="1:20" x14ac:dyDescent="0.2">
      <c r="A63" s="57">
        <v>50</v>
      </c>
      <c r="B63" s="99"/>
      <c r="C63" s="58">
        <v>5000</v>
      </c>
      <c r="D63" s="60"/>
      <c r="E63" s="61"/>
      <c r="F63" s="61"/>
      <c r="G63" s="61"/>
      <c r="H63" s="61"/>
      <c r="I63" s="61"/>
      <c r="J63" s="61"/>
      <c r="K63" s="130" t="str">
        <f t="shared" si="22"/>
        <v/>
      </c>
      <c r="L63" s="67"/>
      <c r="M63" s="59"/>
      <c r="N63" s="59"/>
      <c r="O63" s="59"/>
      <c r="P63" s="59"/>
      <c r="Q63" s="59"/>
      <c r="R63" s="62" t="str">
        <f t="shared" si="25"/>
        <v/>
      </c>
      <c r="S63" s="62" t="str">
        <f t="shared" si="26"/>
        <v/>
      </c>
      <c r="T63" s="63" t="str">
        <f t="shared" si="27"/>
        <v/>
      </c>
    </row>
    <row r="64" spans="1:20" x14ac:dyDescent="0.2">
      <c r="A64" s="95" t="s">
        <v>33</v>
      </c>
      <c r="B64" s="75"/>
      <c r="C64" s="76"/>
      <c r="D64" s="77"/>
      <c r="E64" s="78"/>
      <c r="F64" s="78"/>
      <c r="G64" s="78"/>
      <c r="H64" s="78"/>
      <c r="I64" s="78"/>
      <c r="J64" s="79"/>
      <c r="K64" s="129"/>
      <c r="L64" s="67"/>
      <c r="M64" s="59"/>
      <c r="N64" s="59"/>
      <c r="O64" s="59"/>
      <c r="P64" s="59"/>
      <c r="Q64" s="59"/>
      <c r="R64" s="64"/>
      <c r="S64" s="64"/>
      <c r="T64" s="64"/>
    </row>
    <row r="65" spans="1:20" x14ac:dyDescent="0.2">
      <c r="A65" s="57">
        <v>202</v>
      </c>
      <c r="B65" s="60">
        <v>100</v>
      </c>
      <c r="C65" s="58">
        <v>100</v>
      </c>
      <c r="D65" s="60">
        <v>100</v>
      </c>
      <c r="E65" s="61"/>
      <c r="F65" s="61"/>
      <c r="G65" s="61"/>
      <c r="H65" s="61">
        <v>5.5</v>
      </c>
      <c r="I65" s="61">
        <v>0.86399999999999999</v>
      </c>
      <c r="J65" s="61"/>
      <c r="K65" s="130">
        <f>IF(B65&gt;0,((D65/1000)*$D$6)+((E65/1000)*$E$6)+((F65/1000)*$F$6)+((G65/1000)*$G$6)+((H65/1000)*$H$6)+((I65/1000)*$I$6),"")</f>
        <v>1.57376E-3</v>
      </c>
      <c r="L65" s="67"/>
      <c r="M65" s="59">
        <v>0.2</v>
      </c>
      <c r="N65" s="59">
        <v>0.30833333333333335</v>
      </c>
      <c r="O65" s="25">
        <f t="shared" ref="O65:O73" si="28">$O$6/$O$5</f>
        <v>4.6666666666666669E-2</v>
      </c>
      <c r="P65" s="59">
        <v>1000</v>
      </c>
      <c r="Q65" s="59">
        <f>P65/$P$33</f>
        <v>1.6666666666666667</v>
      </c>
      <c r="R65" s="62">
        <f>IF(P65&gt;0,M65/P65,"")</f>
        <v>2.0000000000000001E-4</v>
      </c>
      <c r="S65" s="62">
        <f>IF(P65&gt;0,N65/Q65,"")</f>
        <v>0.185</v>
      </c>
      <c r="T65" s="63">
        <f>IF(P65&gt;0,O65/Q65,"")</f>
        <v>2.8000000000000001E-2</v>
      </c>
    </row>
    <row r="66" spans="1:20" x14ac:dyDescent="0.2">
      <c r="A66" s="57">
        <v>51</v>
      </c>
      <c r="B66" s="60">
        <v>200</v>
      </c>
      <c r="C66" s="58">
        <v>200</v>
      </c>
      <c r="D66" s="60">
        <v>200</v>
      </c>
      <c r="E66" s="61"/>
      <c r="F66" s="61"/>
      <c r="G66" s="61"/>
      <c r="H66" s="61">
        <v>5.5</v>
      </c>
      <c r="I66" s="61">
        <v>0.86399999999999999</v>
      </c>
      <c r="J66" s="61"/>
      <c r="K66" s="130">
        <f t="shared" ref="K66:K73" si="29">IF(B66&gt;0,((D66/1000)*$D$6)+((E66/1000)*$E$6)+((F66/1000)*$F$6)+((G66/1000)*$G$6)+((H66/1000)*$H$6)+((I66/1000)*$I$6),"")</f>
        <v>2.90376E-3</v>
      </c>
      <c r="L66" s="67"/>
      <c r="M66" s="59">
        <v>0.2</v>
      </c>
      <c r="N66" s="59">
        <v>0.30833333333333335</v>
      </c>
      <c r="O66" s="25">
        <f t="shared" si="28"/>
        <v>4.6666666666666669E-2</v>
      </c>
      <c r="P66" s="59">
        <v>1000</v>
      </c>
      <c r="Q66" s="59">
        <f t="shared" ref="Q66:Q73" si="30">P66/$P$33</f>
        <v>1.6666666666666667</v>
      </c>
      <c r="R66" s="62">
        <f t="shared" ref="R66:R73" si="31">IF(P66&gt;0,M66/P66,"")</f>
        <v>2.0000000000000001E-4</v>
      </c>
      <c r="S66" s="62">
        <f t="shared" ref="S66:S73" si="32">IF(P66&gt;0,N66/Q66,"")</f>
        <v>0.185</v>
      </c>
      <c r="T66" s="63">
        <f t="shared" ref="T66:T73" si="33">IF(P66&gt;0,O66/Q66,"")</f>
        <v>2.8000000000000001E-2</v>
      </c>
    </row>
    <row r="67" spans="1:20" x14ac:dyDescent="0.2">
      <c r="A67" s="57">
        <v>52</v>
      </c>
      <c r="B67" s="60">
        <v>400</v>
      </c>
      <c r="C67" s="58">
        <v>375</v>
      </c>
      <c r="D67" s="60">
        <v>400</v>
      </c>
      <c r="E67" s="61"/>
      <c r="F67" s="61"/>
      <c r="G67" s="61"/>
      <c r="H67" s="61">
        <v>5.5</v>
      </c>
      <c r="I67" s="61">
        <v>0.86399999999999999</v>
      </c>
      <c r="J67" s="61"/>
      <c r="K67" s="130">
        <f t="shared" si="29"/>
        <v>5.5637600000000001E-3</v>
      </c>
      <c r="L67" s="67"/>
      <c r="M67" s="59">
        <v>0.2</v>
      </c>
      <c r="N67" s="59">
        <v>0.30833333333333335</v>
      </c>
      <c r="O67" s="25">
        <f t="shared" si="28"/>
        <v>4.6666666666666669E-2</v>
      </c>
      <c r="P67" s="59">
        <v>700</v>
      </c>
      <c r="Q67" s="59">
        <f t="shared" si="30"/>
        <v>1.1666666666666667</v>
      </c>
      <c r="R67" s="62">
        <f t="shared" si="31"/>
        <v>2.8571428571428574E-4</v>
      </c>
      <c r="S67" s="62">
        <f t="shared" si="32"/>
        <v>0.26428571428571429</v>
      </c>
      <c r="T67" s="63">
        <f t="shared" si="33"/>
        <v>0.04</v>
      </c>
    </row>
    <row r="68" spans="1:20" x14ac:dyDescent="0.2">
      <c r="A68" s="57">
        <v>53</v>
      </c>
      <c r="B68" s="60">
        <v>500</v>
      </c>
      <c r="C68" s="58">
        <v>500</v>
      </c>
      <c r="D68" s="60">
        <v>500</v>
      </c>
      <c r="E68" s="61"/>
      <c r="F68" s="61"/>
      <c r="G68" s="61"/>
      <c r="H68" s="61">
        <v>5.5</v>
      </c>
      <c r="I68" s="61">
        <v>0.86399999999999999</v>
      </c>
      <c r="J68" s="61"/>
      <c r="K68" s="130">
        <f t="shared" si="29"/>
        <v>6.8937599999999996E-3</v>
      </c>
      <c r="L68" s="67"/>
      <c r="M68" s="59">
        <v>0.2</v>
      </c>
      <c r="N68" s="59">
        <v>0.30833333333333335</v>
      </c>
      <c r="O68" s="25">
        <f t="shared" si="28"/>
        <v>4.6666666666666669E-2</v>
      </c>
      <c r="P68" s="59">
        <v>600</v>
      </c>
      <c r="Q68" s="59">
        <f t="shared" si="30"/>
        <v>1</v>
      </c>
      <c r="R68" s="62">
        <f t="shared" si="31"/>
        <v>3.3333333333333338E-4</v>
      </c>
      <c r="S68" s="62">
        <f t="shared" si="32"/>
        <v>0.30833333333333335</v>
      </c>
      <c r="T68" s="63">
        <f t="shared" si="33"/>
        <v>4.6666666666666669E-2</v>
      </c>
    </row>
    <row r="69" spans="1:20" x14ac:dyDescent="0.2">
      <c r="A69" s="57">
        <v>54</v>
      </c>
      <c r="B69" s="60">
        <v>500</v>
      </c>
      <c r="C69" s="58">
        <v>750</v>
      </c>
      <c r="D69" s="60">
        <v>500</v>
      </c>
      <c r="E69" s="61"/>
      <c r="F69" s="61"/>
      <c r="G69" s="61"/>
      <c r="H69" s="61">
        <v>5.5</v>
      </c>
      <c r="I69" s="61">
        <v>0.86399999999999999</v>
      </c>
      <c r="J69" s="61"/>
      <c r="K69" s="130">
        <f t="shared" si="29"/>
        <v>6.8937599999999996E-3</v>
      </c>
      <c r="L69" s="67"/>
      <c r="M69" s="59">
        <v>0.2</v>
      </c>
      <c r="N69" s="59">
        <v>0.30833333333333335</v>
      </c>
      <c r="O69" s="25">
        <f t="shared" si="28"/>
        <v>4.6666666666666669E-2</v>
      </c>
      <c r="P69" s="59">
        <v>600</v>
      </c>
      <c r="Q69" s="59">
        <f t="shared" si="30"/>
        <v>1</v>
      </c>
      <c r="R69" s="62">
        <f t="shared" si="31"/>
        <v>3.3333333333333338E-4</v>
      </c>
      <c r="S69" s="62">
        <f t="shared" si="32"/>
        <v>0.30833333333333335</v>
      </c>
      <c r="T69" s="63">
        <f t="shared" si="33"/>
        <v>4.6666666666666669E-2</v>
      </c>
    </row>
    <row r="70" spans="1:20" x14ac:dyDescent="0.2">
      <c r="A70" s="57">
        <v>55</v>
      </c>
      <c r="B70" s="60">
        <v>550</v>
      </c>
      <c r="C70" s="58">
        <v>1000</v>
      </c>
      <c r="D70" s="60">
        <v>550</v>
      </c>
      <c r="E70" s="61"/>
      <c r="F70" s="61"/>
      <c r="G70" s="61"/>
      <c r="H70" s="61">
        <v>5.5</v>
      </c>
      <c r="I70" s="61">
        <v>0.86399999999999999</v>
      </c>
      <c r="J70" s="61"/>
      <c r="K70" s="130">
        <f t="shared" si="29"/>
        <v>7.5587600000000003E-3</v>
      </c>
      <c r="L70" s="67"/>
      <c r="M70" s="59">
        <v>0.2</v>
      </c>
      <c r="N70" s="59">
        <v>0.30833333333333335</v>
      </c>
      <c r="O70" s="25">
        <f t="shared" si="28"/>
        <v>4.6666666666666669E-2</v>
      </c>
      <c r="P70" s="59">
        <v>480</v>
      </c>
      <c r="Q70" s="59">
        <f t="shared" si="30"/>
        <v>0.8</v>
      </c>
      <c r="R70" s="62">
        <f t="shared" si="31"/>
        <v>4.1666666666666669E-4</v>
      </c>
      <c r="S70" s="62">
        <f t="shared" si="32"/>
        <v>0.38541666666666669</v>
      </c>
      <c r="T70" s="63">
        <f t="shared" si="33"/>
        <v>5.8333333333333334E-2</v>
      </c>
    </row>
    <row r="71" spans="1:20" x14ac:dyDescent="0.2">
      <c r="A71" s="57">
        <v>56</v>
      </c>
      <c r="B71" s="60">
        <v>700</v>
      </c>
      <c r="C71" s="58">
        <v>1500</v>
      </c>
      <c r="D71" s="60">
        <v>700</v>
      </c>
      <c r="E71" s="61"/>
      <c r="F71" s="61"/>
      <c r="G71" s="61"/>
      <c r="H71" s="61">
        <v>5.5</v>
      </c>
      <c r="I71" s="61">
        <v>0.86399999999999999</v>
      </c>
      <c r="J71" s="61"/>
      <c r="K71" s="130">
        <f t="shared" si="29"/>
        <v>9.5537599999999979E-3</v>
      </c>
      <c r="L71" s="67"/>
      <c r="M71" s="59">
        <v>0.2</v>
      </c>
      <c r="N71" s="59">
        <v>0.30833333333333335</v>
      </c>
      <c r="O71" s="25">
        <f t="shared" si="28"/>
        <v>4.6666666666666669E-2</v>
      </c>
      <c r="P71" s="59">
        <v>210</v>
      </c>
      <c r="Q71" s="59">
        <f t="shared" si="30"/>
        <v>0.35</v>
      </c>
      <c r="R71" s="62">
        <f t="shared" si="31"/>
        <v>9.5238095238095238E-4</v>
      </c>
      <c r="S71" s="62">
        <f t="shared" si="32"/>
        <v>0.88095238095238104</v>
      </c>
      <c r="T71" s="63">
        <f t="shared" si="33"/>
        <v>0.13333333333333336</v>
      </c>
    </row>
    <row r="72" spans="1:20" x14ac:dyDescent="0.2">
      <c r="A72" s="57">
        <v>57</v>
      </c>
      <c r="B72" s="60">
        <v>1750</v>
      </c>
      <c r="C72" s="58">
        <v>3000</v>
      </c>
      <c r="D72" s="60">
        <v>1750</v>
      </c>
      <c r="E72" s="61"/>
      <c r="F72" s="61"/>
      <c r="G72" s="61"/>
      <c r="H72" s="61">
        <v>5.5</v>
      </c>
      <c r="I72" s="61">
        <v>0.86399999999999999</v>
      </c>
      <c r="J72" s="61"/>
      <c r="K72" s="130">
        <f t="shared" si="29"/>
        <v>2.351876E-2</v>
      </c>
      <c r="L72" s="67"/>
      <c r="M72" s="59">
        <v>0.2</v>
      </c>
      <c r="N72" s="59">
        <v>0.30833333333333335</v>
      </c>
      <c r="O72" s="25">
        <f t="shared" si="28"/>
        <v>4.6666666666666669E-2</v>
      </c>
      <c r="P72" s="59">
        <v>150</v>
      </c>
      <c r="Q72" s="59">
        <f t="shared" si="30"/>
        <v>0.25</v>
      </c>
      <c r="R72" s="62">
        <f t="shared" si="31"/>
        <v>1.3333333333333335E-3</v>
      </c>
      <c r="S72" s="62">
        <f t="shared" si="32"/>
        <v>1.2333333333333334</v>
      </c>
      <c r="T72" s="63">
        <f t="shared" si="33"/>
        <v>0.18666666666666668</v>
      </c>
    </row>
    <row r="73" spans="1:20" x14ac:dyDescent="0.2">
      <c r="A73" s="57">
        <v>58</v>
      </c>
      <c r="B73" s="60">
        <v>2985</v>
      </c>
      <c r="C73" s="58">
        <v>5000</v>
      </c>
      <c r="D73" s="60">
        <v>2985</v>
      </c>
      <c r="E73" s="61"/>
      <c r="F73" s="61"/>
      <c r="G73" s="61"/>
      <c r="H73" s="61">
        <v>5.5</v>
      </c>
      <c r="I73" s="61">
        <v>0.86399999999999999</v>
      </c>
      <c r="J73" s="61"/>
      <c r="K73" s="130">
        <f t="shared" si="29"/>
        <v>3.9944259999999995E-2</v>
      </c>
      <c r="L73" s="67"/>
      <c r="M73" s="59">
        <v>0.2</v>
      </c>
      <c r="N73" s="59">
        <v>0.30833333333333335</v>
      </c>
      <c r="O73" s="25">
        <f t="shared" si="28"/>
        <v>4.6666666666666669E-2</v>
      </c>
      <c r="P73" s="59">
        <v>150</v>
      </c>
      <c r="Q73" s="59">
        <f t="shared" si="30"/>
        <v>0.25</v>
      </c>
      <c r="R73" s="62">
        <f t="shared" si="31"/>
        <v>1.3333333333333335E-3</v>
      </c>
      <c r="S73" s="62">
        <f t="shared" si="32"/>
        <v>1.2333333333333334</v>
      </c>
      <c r="T73" s="63">
        <f t="shared" si="33"/>
        <v>0.18666666666666668</v>
      </c>
    </row>
    <row r="74" spans="1:20" x14ac:dyDescent="0.2">
      <c r="A74" s="95" t="s">
        <v>34</v>
      </c>
      <c r="B74" s="75"/>
      <c r="C74" s="76"/>
      <c r="D74" s="77"/>
      <c r="E74" s="78"/>
      <c r="F74" s="78"/>
      <c r="G74" s="78"/>
      <c r="H74" s="78"/>
      <c r="I74" s="78"/>
      <c r="J74" s="79"/>
      <c r="K74" s="129"/>
      <c r="L74" s="67"/>
      <c r="M74" s="59"/>
      <c r="N74" s="59"/>
      <c r="O74" s="59"/>
      <c r="P74" s="59"/>
      <c r="Q74" s="59"/>
      <c r="R74" s="64"/>
      <c r="S74" s="64"/>
      <c r="T74" s="64"/>
    </row>
    <row r="75" spans="1:20" x14ac:dyDescent="0.2">
      <c r="A75" s="57">
        <v>59</v>
      </c>
      <c r="B75" s="60">
        <v>46</v>
      </c>
      <c r="C75" s="58">
        <v>20</v>
      </c>
      <c r="D75" s="60">
        <f>B75</f>
        <v>46</v>
      </c>
      <c r="E75" s="61"/>
      <c r="F75" s="61"/>
      <c r="G75" s="61"/>
      <c r="H75" s="61">
        <v>1.5</v>
      </c>
      <c r="I75" s="61">
        <v>0.08</v>
      </c>
      <c r="J75" s="61"/>
      <c r="K75" s="130">
        <f t="shared" ref="K75:K94" si="34">IF(B75&gt;0,((D75/1000)*$D$6)+((E75/1000)*$E$6)+((F75/1000)*$F$6)+((G75/1000)*$G$6)+((H75/1000)*$H$6)+((I75/1000)*$I$6),"")</f>
        <v>6.7400000000000001E-4</v>
      </c>
      <c r="L75" s="67"/>
      <c r="M75" s="59">
        <v>0.2</v>
      </c>
      <c r="N75" s="59">
        <v>0.30833333333333335</v>
      </c>
      <c r="O75" s="25">
        <f t="shared" ref="O75:O84" si="35">$O$6/$O$5</f>
        <v>4.6666666666666669E-2</v>
      </c>
      <c r="P75" s="59">
        <v>2000</v>
      </c>
      <c r="Q75" s="59">
        <f t="shared" ref="Q75:Q84" si="36">P75/$P$33</f>
        <v>3.3333333333333335</v>
      </c>
      <c r="R75" s="62">
        <f t="shared" ref="R75:R89" si="37">IF(P75&gt;0,M75/P75,"")</f>
        <v>1E-4</v>
      </c>
      <c r="S75" s="62">
        <f t="shared" ref="S75:S89" si="38">IF(P75&gt;0,N75/Q75,"")</f>
        <v>9.2499999999999999E-2</v>
      </c>
      <c r="T75" s="63">
        <f t="shared" ref="T75:T89" si="39">IF(P75&gt;0,O75/Q75,"")</f>
        <v>1.4E-2</v>
      </c>
    </row>
    <row r="76" spans="1:20" x14ac:dyDescent="0.2">
      <c r="A76" s="57">
        <v>60</v>
      </c>
      <c r="B76" s="60">
        <v>60</v>
      </c>
      <c r="C76" s="58">
        <v>30</v>
      </c>
      <c r="D76" s="60">
        <f t="shared" ref="D76:D84" si="40">B76</f>
        <v>60</v>
      </c>
      <c r="E76" s="61"/>
      <c r="F76" s="61"/>
      <c r="G76" s="61"/>
      <c r="H76" s="61">
        <v>1.5</v>
      </c>
      <c r="I76" s="61">
        <v>0.08</v>
      </c>
      <c r="J76" s="61"/>
      <c r="K76" s="130">
        <f t="shared" si="34"/>
        <v>8.6019999999999998E-4</v>
      </c>
      <c r="L76" s="67"/>
      <c r="M76" s="59">
        <v>0.2</v>
      </c>
      <c r="N76" s="59">
        <v>0.30833333333333335</v>
      </c>
      <c r="O76" s="25">
        <f t="shared" si="35"/>
        <v>4.6666666666666669E-2</v>
      </c>
      <c r="P76" s="59">
        <v>2000</v>
      </c>
      <c r="Q76" s="59">
        <f t="shared" si="36"/>
        <v>3.3333333333333335</v>
      </c>
      <c r="R76" s="62">
        <f t="shared" si="37"/>
        <v>1E-4</v>
      </c>
      <c r="S76" s="62">
        <f t="shared" si="38"/>
        <v>9.2499999999999999E-2</v>
      </c>
      <c r="T76" s="63">
        <f t="shared" si="39"/>
        <v>1.4E-2</v>
      </c>
    </row>
    <row r="77" spans="1:20" x14ac:dyDescent="0.2">
      <c r="A77" s="57">
        <v>61</v>
      </c>
      <c r="B77" s="60">
        <v>70</v>
      </c>
      <c r="C77" s="58">
        <v>40</v>
      </c>
      <c r="D77" s="60">
        <f t="shared" si="40"/>
        <v>70</v>
      </c>
      <c r="E77" s="61"/>
      <c r="F77" s="61"/>
      <c r="G77" s="61"/>
      <c r="H77" s="61">
        <v>1.5</v>
      </c>
      <c r="I77" s="61">
        <v>0.08</v>
      </c>
      <c r="J77" s="61"/>
      <c r="K77" s="130">
        <f t="shared" si="34"/>
        <v>9.9320000000000007E-4</v>
      </c>
      <c r="L77" s="67"/>
      <c r="M77" s="59">
        <v>0.2</v>
      </c>
      <c r="N77" s="59">
        <v>0.30833333333333335</v>
      </c>
      <c r="O77" s="25">
        <f t="shared" si="35"/>
        <v>4.6666666666666669E-2</v>
      </c>
      <c r="P77" s="59">
        <v>2000</v>
      </c>
      <c r="Q77" s="59">
        <f t="shared" si="36"/>
        <v>3.3333333333333335</v>
      </c>
      <c r="R77" s="62">
        <f t="shared" si="37"/>
        <v>1E-4</v>
      </c>
      <c r="S77" s="62">
        <f t="shared" si="38"/>
        <v>9.2499999999999999E-2</v>
      </c>
      <c r="T77" s="63">
        <f t="shared" si="39"/>
        <v>1.4E-2</v>
      </c>
    </row>
    <row r="78" spans="1:20" x14ac:dyDescent="0.2">
      <c r="A78" s="57">
        <v>62</v>
      </c>
      <c r="B78" s="60">
        <v>75</v>
      </c>
      <c r="C78" s="58">
        <v>50</v>
      </c>
      <c r="D78" s="60">
        <f t="shared" si="40"/>
        <v>75</v>
      </c>
      <c r="E78" s="61"/>
      <c r="F78" s="61"/>
      <c r="G78" s="61"/>
      <c r="H78" s="61">
        <v>3</v>
      </c>
      <c r="I78" s="61">
        <v>0.08</v>
      </c>
      <c r="J78" s="61"/>
      <c r="K78" s="130">
        <f t="shared" si="34"/>
        <v>1.1196999999999999E-3</v>
      </c>
      <c r="L78" s="67"/>
      <c r="M78" s="59">
        <v>0.2</v>
      </c>
      <c r="N78" s="59">
        <v>0.30833333333333335</v>
      </c>
      <c r="O78" s="25">
        <f t="shared" si="35"/>
        <v>4.6666666666666669E-2</v>
      </c>
      <c r="P78" s="59">
        <v>2000</v>
      </c>
      <c r="Q78" s="59">
        <f t="shared" si="36"/>
        <v>3.3333333333333335</v>
      </c>
      <c r="R78" s="62">
        <f t="shared" si="37"/>
        <v>1E-4</v>
      </c>
      <c r="S78" s="62">
        <f t="shared" si="38"/>
        <v>9.2499999999999999E-2</v>
      </c>
      <c r="T78" s="63">
        <f t="shared" si="39"/>
        <v>1.4E-2</v>
      </c>
    </row>
    <row r="79" spans="1:20" x14ac:dyDescent="0.2">
      <c r="A79" s="57">
        <v>63</v>
      </c>
      <c r="B79" s="60">
        <v>95</v>
      </c>
      <c r="C79" s="58">
        <v>100</v>
      </c>
      <c r="D79" s="60">
        <f t="shared" si="40"/>
        <v>95</v>
      </c>
      <c r="E79" s="61"/>
      <c r="F79" s="61"/>
      <c r="G79" s="61"/>
      <c r="H79" s="61">
        <v>3</v>
      </c>
      <c r="I79" s="61">
        <v>0.57600000000000007</v>
      </c>
      <c r="J79" s="61"/>
      <c r="K79" s="130">
        <f t="shared" si="34"/>
        <v>1.39934E-3</v>
      </c>
      <c r="L79" s="67"/>
      <c r="M79" s="59">
        <v>0.2</v>
      </c>
      <c r="N79" s="59">
        <v>0.30833333333333335</v>
      </c>
      <c r="O79" s="25">
        <f t="shared" si="35"/>
        <v>4.6666666666666669E-2</v>
      </c>
      <c r="P79" s="59">
        <v>2000</v>
      </c>
      <c r="Q79" s="59">
        <f t="shared" si="36"/>
        <v>3.3333333333333335</v>
      </c>
      <c r="R79" s="62">
        <f t="shared" si="37"/>
        <v>1E-4</v>
      </c>
      <c r="S79" s="62">
        <f t="shared" si="38"/>
        <v>9.2499999999999999E-2</v>
      </c>
      <c r="T79" s="63">
        <f t="shared" si="39"/>
        <v>1.4E-2</v>
      </c>
    </row>
    <row r="80" spans="1:20" x14ac:dyDescent="0.2">
      <c r="A80" s="57">
        <v>64</v>
      </c>
      <c r="B80" s="60">
        <v>220</v>
      </c>
      <c r="C80" s="58">
        <v>200</v>
      </c>
      <c r="D80" s="60">
        <f t="shared" si="40"/>
        <v>220</v>
      </c>
      <c r="E80" s="61"/>
      <c r="F80" s="61"/>
      <c r="G80" s="61"/>
      <c r="H80" s="61">
        <v>3</v>
      </c>
      <c r="I80" s="61">
        <v>0.57600000000000007</v>
      </c>
      <c r="J80" s="61"/>
      <c r="K80" s="130">
        <f t="shared" si="34"/>
        <v>3.0618399999999997E-3</v>
      </c>
      <c r="L80" s="67"/>
      <c r="M80" s="59">
        <v>0.2</v>
      </c>
      <c r="N80" s="59">
        <v>0.30833333333333335</v>
      </c>
      <c r="O80" s="25">
        <f t="shared" si="35"/>
        <v>4.6666666666666669E-2</v>
      </c>
      <c r="P80" s="59">
        <v>1000</v>
      </c>
      <c r="Q80" s="59">
        <f t="shared" si="36"/>
        <v>1.6666666666666667</v>
      </c>
      <c r="R80" s="62">
        <f t="shared" si="37"/>
        <v>2.0000000000000001E-4</v>
      </c>
      <c r="S80" s="62">
        <f t="shared" si="38"/>
        <v>0.185</v>
      </c>
      <c r="T80" s="63">
        <f t="shared" si="39"/>
        <v>2.8000000000000001E-2</v>
      </c>
    </row>
    <row r="81" spans="1:20" x14ac:dyDescent="0.2">
      <c r="A81" s="57">
        <v>65</v>
      </c>
      <c r="B81" s="60">
        <v>360</v>
      </c>
      <c r="C81" s="58">
        <v>350</v>
      </c>
      <c r="D81" s="60">
        <f t="shared" si="40"/>
        <v>360</v>
      </c>
      <c r="E81" s="61"/>
      <c r="F81" s="61"/>
      <c r="G81" s="61"/>
      <c r="H81" s="61">
        <v>3</v>
      </c>
      <c r="I81" s="61">
        <v>0.57600000000000007</v>
      </c>
      <c r="J81" s="61"/>
      <c r="K81" s="130">
        <f t="shared" si="34"/>
        <v>4.9238399999999996E-3</v>
      </c>
      <c r="L81" s="67"/>
      <c r="M81" s="59">
        <v>0.2</v>
      </c>
      <c r="N81" s="59">
        <v>0.30833333333333335</v>
      </c>
      <c r="O81" s="25">
        <f t="shared" si="35"/>
        <v>4.6666666666666669E-2</v>
      </c>
      <c r="P81" s="59">
        <v>700</v>
      </c>
      <c r="Q81" s="59">
        <f t="shared" si="36"/>
        <v>1.1666666666666667</v>
      </c>
      <c r="R81" s="62">
        <f t="shared" si="37"/>
        <v>2.8571428571428574E-4</v>
      </c>
      <c r="S81" s="62">
        <f t="shared" si="38"/>
        <v>0.26428571428571429</v>
      </c>
      <c r="T81" s="63">
        <f t="shared" si="39"/>
        <v>0.04</v>
      </c>
    </row>
    <row r="82" spans="1:20" x14ac:dyDescent="0.2">
      <c r="A82" s="57">
        <v>66</v>
      </c>
      <c r="B82" s="60">
        <v>360</v>
      </c>
      <c r="C82" s="58">
        <v>500</v>
      </c>
      <c r="D82" s="60">
        <f t="shared" si="40"/>
        <v>360</v>
      </c>
      <c r="E82" s="61"/>
      <c r="F82" s="61"/>
      <c r="G82" s="61"/>
      <c r="H82" s="61">
        <v>5.5</v>
      </c>
      <c r="I82" s="61">
        <v>0.86399999999999999</v>
      </c>
      <c r="J82" s="61"/>
      <c r="K82" s="130">
        <f t="shared" si="34"/>
        <v>5.0317599999999997E-3</v>
      </c>
      <c r="L82" s="67"/>
      <c r="M82" s="59">
        <v>0.2</v>
      </c>
      <c r="N82" s="59">
        <v>0.30833333333333335</v>
      </c>
      <c r="O82" s="25">
        <f t="shared" si="35"/>
        <v>4.6666666666666669E-2</v>
      </c>
      <c r="P82" s="59">
        <v>600</v>
      </c>
      <c r="Q82" s="59">
        <f t="shared" si="36"/>
        <v>1</v>
      </c>
      <c r="R82" s="62">
        <f t="shared" si="37"/>
        <v>3.3333333333333338E-4</v>
      </c>
      <c r="S82" s="62">
        <f t="shared" si="38"/>
        <v>0.30833333333333335</v>
      </c>
      <c r="T82" s="63">
        <f t="shared" si="39"/>
        <v>4.6666666666666669E-2</v>
      </c>
    </row>
    <row r="83" spans="1:20" x14ac:dyDescent="0.2">
      <c r="A83" s="57">
        <v>67</v>
      </c>
      <c r="B83" s="60">
        <v>440</v>
      </c>
      <c r="C83" s="58">
        <v>700</v>
      </c>
      <c r="D83" s="60">
        <f t="shared" si="40"/>
        <v>440</v>
      </c>
      <c r="E83" s="61"/>
      <c r="F83" s="61"/>
      <c r="G83" s="61"/>
      <c r="H83" s="61">
        <v>5.5</v>
      </c>
      <c r="I83" s="61">
        <v>0.86399999999999999</v>
      </c>
      <c r="J83" s="61"/>
      <c r="K83" s="130">
        <f t="shared" si="34"/>
        <v>6.0957599999999995E-3</v>
      </c>
      <c r="L83" s="67" t="s">
        <v>27</v>
      </c>
      <c r="M83" s="59">
        <v>0.2</v>
      </c>
      <c r="N83" s="59">
        <v>0.30833333333333335</v>
      </c>
      <c r="O83" s="25">
        <f t="shared" si="35"/>
        <v>4.6666666666666669E-2</v>
      </c>
      <c r="P83" s="59">
        <v>600</v>
      </c>
      <c r="Q83" s="59">
        <f t="shared" si="36"/>
        <v>1</v>
      </c>
      <c r="R83" s="62">
        <f t="shared" si="37"/>
        <v>3.3333333333333338E-4</v>
      </c>
      <c r="S83" s="62">
        <f t="shared" si="38"/>
        <v>0.30833333333333335</v>
      </c>
      <c r="T83" s="63">
        <f t="shared" si="39"/>
        <v>4.6666666666666669E-2</v>
      </c>
    </row>
    <row r="84" spans="1:20" x14ac:dyDescent="0.2">
      <c r="A84" s="57">
        <v>68</v>
      </c>
      <c r="B84" s="60">
        <v>490</v>
      </c>
      <c r="C84" s="58">
        <v>1000</v>
      </c>
      <c r="D84" s="60">
        <f t="shared" si="40"/>
        <v>490</v>
      </c>
      <c r="E84" s="61"/>
      <c r="F84" s="61"/>
      <c r="G84" s="61"/>
      <c r="H84" s="61">
        <v>5.5</v>
      </c>
      <c r="I84" s="61">
        <v>0.86399999999999999</v>
      </c>
      <c r="J84" s="61"/>
      <c r="K84" s="130">
        <f t="shared" si="34"/>
        <v>6.7607599999999993E-3</v>
      </c>
      <c r="L84" s="67"/>
      <c r="M84" s="59">
        <v>0.2</v>
      </c>
      <c r="N84" s="59">
        <v>0.30833333333333335</v>
      </c>
      <c r="O84" s="25">
        <f t="shared" si="35"/>
        <v>4.6666666666666669E-2</v>
      </c>
      <c r="P84" s="59">
        <v>480</v>
      </c>
      <c r="Q84" s="59">
        <f t="shared" si="36"/>
        <v>0.8</v>
      </c>
      <c r="R84" s="62">
        <f t="shared" si="37"/>
        <v>4.1666666666666669E-4</v>
      </c>
      <c r="S84" s="62">
        <f t="shared" si="38"/>
        <v>0.38541666666666669</v>
      </c>
      <c r="T84" s="63">
        <f t="shared" si="39"/>
        <v>5.8333333333333334E-2</v>
      </c>
    </row>
    <row r="85" spans="1:20" x14ac:dyDescent="0.2">
      <c r="A85" s="57">
        <v>69</v>
      </c>
      <c r="B85" s="99"/>
      <c r="C85" s="58">
        <v>1500</v>
      </c>
      <c r="D85" s="60"/>
      <c r="E85" s="61"/>
      <c r="F85" s="61"/>
      <c r="G85" s="61"/>
      <c r="H85" s="61"/>
      <c r="I85" s="61"/>
      <c r="J85" s="61"/>
      <c r="K85" s="130" t="str">
        <f t="shared" si="34"/>
        <v/>
      </c>
      <c r="L85" s="67"/>
      <c r="M85" s="59"/>
      <c r="N85" s="59"/>
      <c r="O85" s="59"/>
      <c r="P85" s="59"/>
      <c r="Q85" s="59"/>
      <c r="R85" s="62" t="str">
        <f t="shared" si="37"/>
        <v/>
      </c>
      <c r="S85" s="62" t="str">
        <f t="shared" si="38"/>
        <v/>
      </c>
      <c r="T85" s="63" t="str">
        <f t="shared" si="39"/>
        <v/>
      </c>
    </row>
    <row r="86" spans="1:20" x14ac:dyDescent="0.2">
      <c r="A86" s="57">
        <v>70</v>
      </c>
      <c r="B86" s="99"/>
      <c r="C86" s="58">
        <v>2000</v>
      </c>
      <c r="D86" s="65"/>
      <c r="E86" s="66"/>
      <c r="F86" s="66"/>
      <c r="G86" s="66"/>
      <c r="H86" s="66"/>
      <c r="I86" s="66"/>
      <c r="J86" s="66"/>
      <c r="K86" s="130" t="str">
        <f t="shared" si="34"/>
        <v/>
      </c>
      <c r="L86" s="68"/>
      <c r="M86" s="25"/>
      <c r="N86" s="25"/>
      <c r="O86" s="25"/>
      <c r="P86" s="25"/>
      <c r="Q86" s="25"/>
      <c r="R86" s="62" t="str">
        <f t="shared" si="37"/>
        <v/>
      </c>
      <c r="S86" s="62" t="str">
        <f t="shared" si="38"/>
        <v/>
      </c>
      <c r="T86" s="63" t="str">
        <f t="shared" si="39"/>
        <v/>
      </c>
    </row>
    <row r="87" spans="1:20" x14ac:dyDescent="0.2">
      <c r="A87" s="57">
        <v>71</v>
      </c>
      <c r="B87" s="99"/>
      <c r="C87" s="58">
        <v>2500</v>
      </c>
      <c r="D87" s="65"/>
      <c r="E87" s="66"/>
      <c r="F87" s="66"/>
      <c r="G87" s="66"/>
      <c r="H87" s="66"/>
      <c r="I87" s="66"/>
      <c r="J87" s="66"/>
      <c r="K87" s="130" t="str">
        <f t="shared" si="34"/>
        <v/>
      </c>
      <c r="L87" s="68"/>
      <c r="M87" s="25"/>
      <c r="N87" s="25"/>
      <c r="O87" s="25"/>
      <c r="P87" s="25"/>
      <c r="Q87" s="25"/>
      <c r="R87" s="62" t="str">
        <f t="shared" si="37"/>
        <v/>
      </c>
      <c r="S87" s="62" t="str">
        <f t="shared" si="38"/>
        <v/>
      </c>
      <c r="T87" s="63" t="str">
        <f t="shared" si="39"/>
        <v/>
      </c>
    </row>
    <row r="88" spans="1:20" x14ac:dyDescent="0.2">
      <c r="A88" s="57">
        <v>72</v>
      </c>
      <c r="B88" s="99"/>
      <c r="C88" s="58">
        <v>3000</v>
      </c>
      <c r="D88" s="65"/>
      <c r="E88" s="66"/>
      <c r="F88" s="66"/>
      <c r="G88" s="66"/>
      <c r="H88" s="66"/>
      <c r="I88" s="66"/>
      <c r="J88" s="66"/>
      <c r="K88" s="130" t="str">
        <f t="shared" si="34"/>
        <v/>
      </c>
      <c r="L88" s="68"/>
      <c r="M88" s="25"/>
      <c r="N88" s="25"/>
      <c r="O88" s="25"/>
      <c r="P88" s="25"/>
      <c r="Q88" s="25"/>
      <c r="R88" s="62" t="str">
        <f t="shared" si="37"/>
        <v/>
      </c>
      <c r="S88" s="62" t="str">
        <f t="shared" si="38"/>
        <v/>
      </c>
      <c r="T88" s="63" t="str">
        <f t="shared" si="39"/>
        <v/>
      </c>
    </row>
    <row r="89" spans="1:20" x14ac:dyDescent="0.2">
      <c r="A89" s="57">
        <v>73</v>
      </c>
      <c r="B89" s="99"/>
      <c r="C89" s="58">
        <v>4500</v>
      </c>
      <c r="D89" s="65"/>
      <c r="E89" s="66"/>
      <c r="F89" s="66"/>
      <c r="G89" s="66"/>
      <c r="H89" s="66"/>
      <c r="I89" s="66"/>
      <c r="J89" s="66"/>
      <c r="K89" s="130" t="str">
        <f t="shared" si="34"/>
        <v/>
      </c>
      <c r="L89" s="68"/>
      <c r="M89" s="25"/>
      <c r="N89" s="25"/>
      <c r="O89" s="25"/>
      <c r="P89" s="25"/>
      <c r="Q89" s="25"/>
      <c r="R89" s="62" t="str">
        <f t="shared" si="37"/>
        <v/>
      </c>
      <c r="S89" s="62" t="str">
        <f t="shared" si="38"/>
        <v/>
      </c>
      <c r="T89" s="63" t="str">
        <f t="shared" si="39"/>
        <v/>
      </c>
    </row>
    <row r="90" spans="1:20" x14ac:dyDescent="0.2">
      <c r="A90" s="57"/>
      <c r="B90" s="60"/>
      <c r="C90" s="58"/>
      <c r="D90" s="108"/>
      <c r="E90" s="109"/>
      <c r="F90" s="109"/>
      <c r="G90" s="109"/>
      <c r="H90" s="109"/>
      <c r="I90" s="109"/>
      <c r="J90" s="66"/>
      <c r="K90" s="130" t="str">
        <f t="shared" si="34"/>
        <v/>
      </c>
      <c r="L90" s="68"/>
      <c r="M90" s="25"/>
      <c r="N90" s="25"/>
      <c r="O90" s="25"/>
      <c r="P90" s="25"/>
      <c r="Q90" s="25"/>
      <c r="R90" s="64"/>
      <c r="S90" s="64"/>
      <c r="T90" s="64"/>
    </row>
    <row r="91" spans="1:20" x14ac:dyDescent="0.2">
      <c r="A91" s="57"/>
      <c r="B91" s="60"/>
      <c r="C91" s="58"/>
      <c r="D91" s="108"/>
      <c r="E91" s="109"/>
      <c r="F91" s="109"/>
      <c r="G91" s="109"/>
      <c r="H91" s="109"/>
      <c r="I91" s="109"/>
      <c r="J91" s="66"/>
      <c r="K91" s="130" t="str">
        <f t="shared" si="34"/>
        <v/>
      </c>
      <c r="L91" s="68"/>
      <c r="M91" s="25"/>
      <c r="N91" s="25"/>
      <c r="O91" s="25"/>
      <c r="P91" s="25"/>
      <c r="Q91" s="25"/>
      <c r="R91" s="64"/>
      <c r="S91" s="64"/>
      <c r="T91" s="64"/>
    </row>
    <row r="92" spans="1:20" x14ac:dyDescent="0.2">
      <c r="A92" s="57"/>
      <c r="B92" s="60"/>
      <c r="C92" s="58"/>
      <c r="D92" s="108"/>
      <c r="E92" s="109"/>
      <c r="F92" s="109"/>
      <c r="G92" s="109"/>
      <c r="H92" s="109"/>
      <c r="I92" s="109"/>
      <c r="J92" s="66"/>
      <c r="K92" s="130" t="str">
        <f t="shared" si="34"/>
        <v/>
      </c>
      <c r="L92" s="68"/>
      <c r="M92" s="25"/>
      <c r="N92" s="25"/>
      <c r="O92" s="25"/>
      <c r="P92" s="25"/>
      <c r="Q92" s="25"/>
      <c r="R92" s="64"/>
      <c r="S92" s="64"/>
      <c r="T92" s="64"/>
    </row>
    <row r="93" spans="1:20" x14ac:dyDescent="0.2">
      <c r="A93" s="57"/>
      <c r="B93" s="60"/>
      <c r="C93" s="58"/>
      <c r="D93" s="108"/>
      <c r="E93" s="109"/>
      <c r="F93" s="109"/>
      <c r="G93" s="109"/>
      <c r="H93" s="109"/>
      <c r="I93" s="109"/>
      <c r="J93" s="66"/>
      <c r="K93" s="130" t="str">
        <f t="shared" si="34"/>
        <v/>
      </c>
      <c r="L93" s="68"/>
      <c r="M93" s="25"/>
      <c r="N93" s="25"/>
      <c r="O93" s="25"/>
      <c r="P93" s="25"/>
      <c r="Q93" s="25"/>
      <c r="R93" s="64"/>
      <c r="S93" s="64"/>
      <c r="T93" s="64"/>
    </row>
    <row r="94" spans="1:20" x14ac:dyDescent="0.2">
      <c r="A94" s="57"/>
      <c r="B94" s="60"/>
      <c r="C94" s="58"/>
      <c r="D94" s="108"/>
      <c r="E94" s="109"/>
      <c r="F94" s="109"/>
      <c r="G94" s="109"/>
      <c r="H94" s="109"/>
      <c r="I94" s="109"/>
      <c r="J94" s="66"/>
      <c r="K94" s="130" t="str">
        <f t="shared" si="34"/>
        <v/>
      </c>
      <c r="L94" s="68"/>
      <c r="M94" s="25"/>
      <c r="N94" s="25"/>
      <c r="O94" s="25"/>
      <c r="P94" s="25"/>
      <c r="Q94" s="25"/>
      <c r="R94" s="64"/>
      <c r="S94" s="64"/>
      <c r="T94" s="64"/>
    </row>
    <row r="95" spans="1:20" x14ac:dyDescent="0.2">
      <c r="A95" s="95" t="s">
        <v>35</v>
      </c>
      <c r="B95" s="75"/>
      <c r="C95" s="76"/>
      <c r="D95" s="77"/>
      <c r="E95" s="78"/>
      <c r="F95" s="78"/>
      <c r="G95" s="78"/>
      <c r="H95" s="78"/>
      <c r="I95" s="78"/>
      <c r="J95" s="79"/>
      <c r="K95" s="129"/>
      <c r="L95" s="67"/>
      <c r="M95" s="59"/>
      <c r="N95" s="59"/>
      <c r="O95" s="59"/>
      <c r="P95" s="59"/>
      <c r="Q95" s="59"/>
      <c r="R95" s="64"/>
      <c r="S95" s="64"/>
      <c r="T95" s="64"/>
    </row>
    <row r="96" spans="1:20" x14ac:dyDescent="0.2">
      <c r="A96" s="57">
        <v>74</v>
      </c>
      <c r="B96" s="60">
        <v>58.5</v>
      </c>
      <c r="C96" s="58">
        <v>20</v>
      </c>
      <c r="D96" s="60">
        <v>58.5</v>
      </c>
      <c r="E96" s="61"/>
      <c r="F96" s="61"/>
      <c r="G96" s="61"/>
      <c r="H96" s="61">
        <v>1.5</v>
      </c>
      <c r="I96" s="61">
        <v>0.08</v>
      </c>
      <c r="J96" s="61"/>
      <c r="K96" s="130">
        <f t="shared" ref="K96:K116" si="41">IF(B96&gt;0,((D96/1000)*$D$6)+((E96/1000)*$E$6)+((F96/1000)*$F$6)+((G96/1000)*$G$6)+((H96/1000)*$H$6)+((I96/1000)*$I$6),"")</f>
        <v>8.4025000000000007E-4</v>
      </c>
      <c r="L96" s="67"/>
      <c r="M96" s="59">
        <v>0.2</v>
      </c>
      <c r="N96" s="59">
        <v>0.30833333333333335</v>
      </c>
      <c r="O96" s="25">
        <f t="shared" ref="O96:O116" si="42">$O$6/$O$5</f>
        <v>4.6666666666666669E-2</v>
      </c>
      <c r="P96" s="59">
        <v>2000</v>
      </c>
      <c r="Q96" s="59">
        <f t="shared" ref="Q96:Q116" si="43">P96/$P$33</f>
        <v>3.3333333333333335</v>
      </c>
      <c r="R96" s="62">
        <f t="shared" ref="R96:R116" si="44">IF(P96&gt;0,M96/P96,"")</f>
        <v>1E-4</v>
      </c>
      <c r="S96" s="62">
        <f t="shared" ref="S96:S116" si="45">IF(P96&gt;0,N96/Q96,"")</f>
        <v>9.2499999999999999E-2</v>
      </c>
      <c r="T96" s="63">
        <f t="shared" ref="T96:T116" si="46">IF(P96&gt;0,O96/Q96,"")</f>
        <v>1.4E-2</v>
      </c>
    </row>
    <row r="97" spans="1:20" x14ac:dyDescent="0.2">
      <c r="A97" s="57">
        <v>75</v>
      </c>
      <c r="B97" s="60">
        <v>70</v>
      </c>
      <c r="C97" s="58">
        <v>30</v>
      </c>
      <c r="D97" s="60">
        <v>70</v>
      </c>
      <c r="E97" s="61"/>
      <c r="F97" s="61"/>
      <c r="G97" s="61"/>
      <c r="H97" s="61">
        <v>1.5</v>
      </c>
      <c r="I97" s="61">
        <v>0.08</v>
      </c>
      <c r="J97" s="61"/>
      <c r="K97" s="130">
        <f t="shared" si="41"/>
        <v>9.9320000000000007E-4</v>
      </c>
      <c r="L97" s="67"/>
      <c r="M97" s="59">
        <v>0.2</v>
      </c>
      <c r="N97" s="59">
        <v>0.30833333333333335</v>
      </c>
      <c r="O97" s="25">
        <f t="shared" si="42"/>
        <v>4.6666666666666669E-2</v>
      </c>
      <c r="P97" s="59">
        <v>2000</v>
      </c>
      <c r="Q97" s="59">
        <f t="shared" si="43"/>
        <v>3.3333333333333335</v>
      </c>
      <c r="R97" s="62">
        <f t="shared" si="44"/>
        <v>1E-4</v>
      </c>
      <c r="S97" s="62">
        <f t="shared" si="45"/>
        <v>9.2499999999999999E-2</v>
      </c>
      <c r="T97" s="63">
        <f t="shared" si="46"/>
        <v>1.4E-2</v>
      </c>
    </row>
    <row r="98" spans="1:20" x14ac:dyDescent="0.2">
      <c r="A98" s="57">
        <v>76</v>
      </c>
      <c r="B98" s="60">
        <v>82.5</v>
      </c>
      <c r="C98" s="58">
        <v>40</v>
      </c>
      <c r="D98" s="60">
        <v>82.5</v>
      </c>
      <c r="E98" s="61"/>
      <c r="F98" s="61"/>
      <c r="G98" s="61"/>
      <c r="H98" s="61">
        <v>1.5</v>
      </c>
      <c r="I98" s="61">
        <v>0.08</v>
      </c>
      <c r="J98" s="61"/>
      <c r="K98" s="130">
        <f t="shared" si="41"/>
        <v>1.1594499999999998E-3</v>
      </c>
      <c r="L98" s="67"/>
      <c r="M98" s="59">
        <v>0.2</v>
      </c>
      <c r="N98" s="59">
        <v>0.30833333333333335</v>
      </c>
      <c r="O98" s="25">
        <f t="shared" si="42"/>
        <v>4.6666666666666669E-2</v>
      </c>
      <c r="P98" s="59">
        <v>2000</v>
      </c>
      <c r="Q98" s="59">
        <f t="shared" si="43"/>
        <v>3.3333333333333335</v>
      </c>
      <c r="R98" s="62">
        <f t="shared" si="44"/>
        <v>1E-4</v>
      </c>
      <c r="S98" s="62">
        <f t="shared" si="45"/>
        <v>9.2499999999999999E-2</v>
      </c>
      <c r="T98" s="63">
        <f t="shared" si="46"/>
        <v>1.4E-2</v>
      </c>
    </row>
    <row r="99" spans="1:20" x14ac:dyDescent="0.2">
      <c r="A99" s="57">
        <v>77</v>
      </c>
      <c r="B99" s="60">
        <v>90</v>
      </c>
      <c r="C99" s="58">
        <v>50</v>
      </c>
      <c r="D99" s="60">
        <v>90</v>
      </c>
      <c r="E99" s="61"/>
      <c r="F99" s="61"/>
      <c r="G99" s="61"/>
      <c r="H99" s="61">
        <v>3</v>
      </c>
      <c r="I99" s="61">
        <v>0.08</v>
      </c>
      <c r="J99" s="61"/>
      <c r="K99" s="130">
        <f t="shared" si="41"/>
        <v>1.3192E-3</v>
      </c>
      <c r="L99" s="67"/>
      <c r="M99" s="59">
        <v>0.2</v>
      </c>
      <c r="N99" s="59">
        <v>0.30833333333333335</v>
      </c>
      <c r="O99" s="25">
        <f t="shared" si="42"/>
        <v>4.6666666666666669E-2</v>
      </c>
      <c r="P99" s="59">
        <v>2000</v>
      </c>
      <c r="Q99" s="59">
        <f t="shared" si="43"/>
        <v>3.3333333333333335</v>
      </c>
      <c r="R99" s="62">
        <f t="shared" si="44"/>
        <v>1E-4</v>
      </c>
      <c r="S99" s="62">
        <f t="shared" si="45"/>
        <v>9.2499999999999999E-2</v>
      </c>
      <c r="T99" s="63">
        <f t="shared" si="46"/>
        <v>1.4E-2</v>
      </c>
    </row>
    <row r="100" spans="1:20" x14ac:dyDescent="0.2">
      <c r="A100" s="57">
        <v>78</v>
      </c>
      <c r="B100" s="60">
        <v>125</v>
      </c>
      <c r="C100" s="58">
        <v>100</v>
      </c>
      <c r="D100" s="60">
        <v>125</v>
      </c>
      <c r="E100" s="61"/>
      <c r="F100" s="61"/>
      <c r="G100" s="61"/>
      <c r="H100" s="61">
        <v>3</v>
      </c>
      <c r="I100" s="61">
        <v>0.57600000000000007</v>
      </c>
      <c r="J100" s="61"/>
      <c r="K100" s="130">
        <f t="shared" si="41"/>
        <v>1.7983400000000001E-3</v>
      </c>
      <c r="L100" s="67"/>
      <c r="M100" s="59">
        <v>0.2</v>
      </c>
      <c r="N100" s="59">
        <v>0.30833333333333335</v>
      </c>
      <c r="O100" s="25">
        <f t="shared" si="42"/>
        <v>4.6666666666666669E-2</v>
      </c>
      <c r="P100" s="59">
        <v>2000</v>
      </c>
      <c r="Q100" s="59">
        <f t="shared" si="43"/>
        <v>3.3333333333333335</v>
      </c>
      <c r="R100" s="62">
        <f t="shared" si="44"/>
        <v>1E-4</v>
      </c>
      <c r="S100" s="62">
        <f t="shared" si="45"/>
        <v>9.2499999999999999E-2</v>
      </c>
      <c r="T100" s="63">
        <f t="shared" si="46"/>
        <v>1.4E-2</v>
      </c>
    </row>
    <row r="101" spans="1:20" x14ac:dyDescent="0.2">
      <c r="A101" s="57">
        <v>79</v>
      </c>
      <c r="B101" s="60">
        <v>280</v>
      </c>
      <c r="C101" s="58">
        <v>200</v>
      </c>
      <c r="D101" s="60">
        <v>280</v>
      </c>
      <c r="E101" s="61"/>
      <c r="F101" s="61"/>
      <c r="G101" s="61"/>
      <c r="H101" s="61">
        <v>3</v>
      </c>
      <c r="I101" s="61">
        <v>0.57600000000000007</v>
      </c>
      <c r="J101" s="61"/>
      <c r="K101" s="130">
        <f t="shared" si="41"/>
        <v>3.8598400000000002E-3</v>
      </c>
      <c r="L101" s="67"/>
      <c r="M101" s="59">
        <v>0.2</v>
      </c>
      <c r="N101" s="59">
        <v>0.30833333333333335</v>
      </c>
      <c r="O101" s="25">
        <f t="shared" si="42"/>
        <v>4.6666666666666669E-2</v>
      </c>
      <c r="P101" s="59">
        <v>1000</v>
      </c>
      <c r="Q101" s="59">
        <f t="shared" si="43"/>
        <v>1.6666666666666667</v>
      </c>
      <c r="R101" s="62">
        <f t="shared" si="44"/>
        <v>2.0000000000000001E-4</v>
      </c>
      <c r="S101" s="62">
        <f t="shared" si="45"/>
        <v>0.185</v>
      </c>
      <c r="T101" s="63">
        <f t="shared" si="46"/>
        <v>2.8000000000000001E-2</v>
      </c>
    </row>
    <row r="102" spans="1:20" x14ac:dyDescent="0.2">
      <c r="A102" s="57">
        <v>80</v>
      </c>
      <c r="B102" s="60">
        <v>440</v>
      </c>
      <c r="C102" s="58">
        <v>350</v>
      </c>
      <c r="D102" s="60">
        <v>440</v>
      </c>
      <c r="E102" s="61"/>
      <c r="F102" s="61"/>
      <c r="G102" s="61"/>
      <c r="H102" s="61">
        <v>3</v>
      </c>
      <c r="I102" s="61">
        <v>0.57600000000000007</v>
      </c>
      <c r="J102" s="61"/>
      <c r="K102" s="130">
        <f t="shared" si="41"/>
        <v>5.9878399999999995E-3</v>
      </c>
      <c r="L102" s="67"/>
      <c r="M102" s="59">
        <v>0.2</v>
      </c>
      <c r="N102" s="59">
        <v>0.30833333333333335</v>
      </c>
      <c r="O102" s="25">
        <f t="shared" si="42"/>
        <v>4.6666666666666669E-2</v>
      </c>
      <c r="P102" s="59">
        <v>700</v>
      </c>
      <c r="Q102" s="59">
        <f t="shared" si="43"/>
        <v>1.1666666666666667</v>
      </c>
      <c r="R102" s="62">
        <f t="shared" si="44"/>
        <v>2.8571428571428574E-4</v>
      </c>
      <c r="S102" s="62">
        <f t="shared" si="45"/>
        <v>0.26428571428571429</v>
      </c>
      <c r="T102" s="63">
        <f t="shared" si="46"/>
        <v>0.04</v>
      </c>
    </row>
    <row r="103" spans="1:20" x14ac:dyDescent="0.2">
      <c r="A103" s="57">
        <v>81</v>
      </c>
      <c r="B103" s="60">
        <v>450</v>
      </c>
      <c r="C103" s="58">
        <v>500</v>
      </c>
      <c r="D103" s="60">
        <v>450</v>
      </c>
      <c r="E103" s="61"/>
      <c r="F103" s="61"/>
      <c r="G103" s="61"/>
      <c r="H103" s="61">
        <v>5.5</v>
      </c>
      <c r="I103" s="61">
        <v>0.86399999999999999</v>
      </c>
      <c r="J103" s="61"/>
      <c r="K103" s="130">
        <f t="shared" si="41"/>
        <v>6.2287599999999999E-3</v>
      </c>
      <c r="L103" s="67"/>
      <c r="M103" s="59">
        <v>0.2</v>
      </c>
      <c r="N103" s="59">
        <v>0.30833333333333335</v>
      </c>
      <c r="O103" s="25">
        <f t="shared" si="42"/>
        <v>4.6666666666666669E-2</v>
      </c>
      <c r="P103" s="59">
        <v>600</v>
      </c>
      <c r="Q103" s="59">
        <f t="shared" si="43"/>
        <v>1</v>
      </c>
      <c r="R103" s="62">
        <f t="shared" si="44"/>
        <v>3.3333333333333338E-4</v>
      </c>
      <c r="S103" s="62">
        <f t="shared" si="45"/>
        <v>0.30833333333333335</v>
      </c>
      <c r="T103" s="63">
        <f t="shared" si="46"/>
        <v>4.6666666666666669E-2</v>
      </c>
    </row>
    <row r="104" spans="1:20" x14ac:dyDescent="0.2">
      <c r="A104" s="57">
        <v>82</v>
      </c>
      <c r="B104" s="60">
        <v>540</v>
      </c>
      <c r="C104" s="58">
        <v>700</v>
      </c>
      <c r="D104" s="60">
        <v>540</v>
      </c>
      <c r="E104" s="61"/>
      <c r="F104" s="61"/>
      <c r="G104" s="61"/>
      <c r="H104" s="61">
        <v>5.5</v>
      </c>
      <c r="I104" s="61">
        <v>0.86399999999999999</v>
      </c>
      <c r="J104" s="61"/>
      <c r="K104" s="130">
        <f t="shared" si="41"/>
        <v>7.42576E-3</v>
      </c>
      <c r="L104" s="67"/>
      <c r="M104" s="59">
        <v>0.2</v>
      </c>
      <c r="N104" s="59">
        <v>0.30833333333333335</v>
      </c>
      <c r="O104" s="25">
        <f t="shared" si="42"/>
        <v>4.6666666666666669E-2</v>
      </c>
      <c r="P104" s="59">
        <v>600</v>
      </c>
      <c r="Q104" s="59">
        <f t="shared" si="43"/>
        <v>1</v>
      </c>
      <c r="R104" s="62">
        <f t="shared" si="44"/>
        <v>3.3333333333333338E-4</v>
      </c>
      <c r="S104" s="62">
        <f t="shared" si="45"/>
        <v>0.30833333333333335</v>
      </c>
      <c r="T104" s="63">
        <f t="shared" si="46"/>
        <v>4.6666666666666669E-2</v>
      </c>
    </row>
    <row r="105" spans="1:20" x14ac:dyDescent="0.2">
      <c r="A105" s="57">
        <v>83</v>
      </c>
      <c r="B105" s="60">
        <v>580</v>
      </c>
      <c r="C105" s="58">
        <v>1000</v>
      </c>
      <c r="D105" s="60">
        <v>580</v>
      </c>
      <c r="E105" s="61"/>
      <c r="F105" s="61"/>
      <c r="G105" s="61"/>
      <c r="H105" s="61">
        <v>5.5</v>
      </c>
      <c r="I105" s="61">
        <v>0.86399999999999999</v>
      </c>
      <c r="J105" s="61"/>
      <c r="K105" s="130">
        <f t="shared" si="41"/>
        <v>7.9577599999999995E-3</v>
      </c>
      <c r="L105" s="67"/>
      <c r="M105" s="59">
        <v>0.2</v>
      </c>
      <c r="N105" s="59">
        <v>0.30833333333333335</v>
      </c>
      <c r="O105" s="25">
        <f t="shared" si="42"/>
        <v>4.6666666666666669E-2</v>
      </c>
      <c r="P105" s="59">
        <v>480</v>
      </c>
      <c r="Q105" s="59">
        <f t="shared" si="43"/>
        <v>0.8</v>
      </c>
      <c r="R105" s="62">
        <f t="shared" si="44"/>
        <v>4.1666666666666669E-4</v>
      </c>
      <c r="S105" s="62">
        <f t="shared" si="45"/>
        <v>0.38541666666666669</v>
      </c>
      <c r="T105" s="63">
        <f t="shared" si="46"/>
        <v>5.8333333333333334E-2</v>
      </c>
    </row>
    <row r="106" spans="1:20" x14ac:dyDescent="0.2">
      <c r="A106" s="57">
        <v>84</v>
      </c>
      <c r="B106" s="60">
        <v>700</v>
      </c>
      <c r="C106" s="58">
        <v>1500</v>
      </c>
      <c r="D106" s="60">
        <v>700</v>
      </c>
      <c r="E106" s="61"/>
      <c r="F106" s="61"/>
      <c r="G106" s="61"/>
      <c r="H106" s="61">
        <v>3</v>
      </c>
      <c r="I106" s="61">
        <v>1.2</v>
      </c>
      <c r="J106" s="61"/>
      <c r="K106" s="130">
        <f t="shared" si="41"/>
        <v>9.4629999999999992E-3</v>
      </c>
      <c r="L106" s="67"/>
      <c r="M106" s="59">
        <v>0.2</v>
      </c>
      <c r="N106" s="59">
        <v>0.30833333333333335</v>
      </c>
      <c r="O106" s="25">
        <f t="shared" si="42"/>
        <v>4.6666666666666669E-2</v>
      </c>
      <c r="P106" s="59">
        <v>210</v>
      </c>
      <c r="Q106" s="59">
        <f t="shared" si="43"/>
        <v>0.35</v>
      </c>
      <c r="R106" s="62">
        <f t="shared" si="44"/>
        <v>9.5238095238095238E-4</v>
      </c>
      <c r="S106" s="62">
        <f t="shared" si="45"/>
        <v>0.88095238095238104</v>
      </c>
      <c r="T106" s="63">
        <f t="shared" si="46"/>
        <v>0.13333333333333336</v>
      </c>
    </row>
    <row r="107" spans="1:20" x14ac:dyDescent="0.2">
      <c r="A107" s="57">
        <v>203</v>
      </c>
      <c r="B107" s="60">
        <v>850</v>
      </c>
      <c r="C107" s="58">
        <v>1750</v>
      </c>
      <c r="D107" s="60">
        <v>850</v>
      </c>
      <c r="E107" s="61"/>
      <c r="F107" s="61"/>
      <c r="G107" s="61"/>
      <c r="H107" s="61">
        <v>3</v>
      </c>
      <c r="I107" s="61">
        <v>1.2</v>
      </c>
      <c r="J107" s="61"/>
      <c r="K107" s="130">
        <f t="shared" si="41"/>
        <v>1.1457999999999999E-2</v>
      </c>
      <c r="L107" s="67"/>
      <c r="M107" s="59">
        <v>0.2</v>
      </c>
      <c r="N107" s="59">
        <v>0.30833333333333335</v>
      </c>
      <c r="O107" s="25">
        <f t="shared" si="42"/>
        <v>4.6666666666666669E-2</v>
      </c>
      <c r="P107" s="59">
        <v>200</v>
      </c>
      <c r="Q107" s="59">
        <f>P107/$P$33</f>
        <v>0.33333333333333331</v>
      </c>
      <c r="R107" s="62">
        <f>IF(P107&gt;0,M107/P107,"")</f>
        <v>1E-3</v>
      </c>
      <c r="S107" s="62">
        <f>IF(P107&gt;0,N107/Q107,"")</f>
        <v>0.92500000000000004</v>
      </c>
      <c r="T107" s="63">
        <f>IF(P107&gt;0,O107/Q107,"")</f>
        <v>0.14000000000000001</v>
      </c>
    </row>
    <row r="108" spans="1:20" x14ac:dyDescent="0.2">
      <c r="A108" s="57">
        <v>85</v>
      </c>
      <c r="B108" s="60">
        <v>1300</v>
      </c>
      <c r="C108" s="58">
        <v>2000</v>
      </c>
      <c r="D108" s="60">
        <v>1300</v>
      </c>
      <c r="E108" s="61"/>
      <c r="F108" s="61"/>
      <c r="G108" s="61"/>
      <c r="H108" s="61">
        <v>3</v>
      </c>
      <c r="I108" s="61">
        <v>1.2</v>
      </c>
      <c r="J108" s="61"/>
      <c r="K108" s="130">
        <f t="shared" si="41"/>
        <v>1.7442999999999997E-2</v>
      </c>
      <c r="L108" s="67"/>
      <c r="M108" s="59">
        <v>0.2</v>
      </c>
      <c r="N108" s="59">
        <v>0.30833333333333335</v>
      </c>
      <c r="O108" s="25">
        <f t="shared" si="42"/>
        <v>4.6666666666666669E-2</v>
      </c>
      <c r="P108" s="59">
        <v>200</v>
      </c>
      <c r="Q108" s="59">
        <f t="shared" si="43"/>
        <v>0.33333333333333331</v>
      </c>
      <c r="R108" s="62">
        <f t="shared" si="44"/>
        <v>1E-3</v>
      </c>
      <c r="S108" s="62">
        <f t="shared" si="45"/>
        <v>0.92500000000000004</v>
      </c>
      <c r="T108" s="63">
        <f t="shared" si="46"/>
        <v>0.14000000000000001</v>
      </c>
    </row>
    <row r="109" spans="1:20" x14ac:dyDescent="0.2">
      <c r="A109" s="57">
        <v>86</v>
      </c>
      <c r="B109" s="60">
        <v>1650</v>
      </c>
      <c r="C109" s="58">
        <v>2500</v>
      </c>
      <c r="D109" s="60">
        <v>1650</v>
      </c>
      <c r="E109" s="61"/>
      <c r="F109" s="61"/>
      <c r="G109" s="61"/>
      <c r="H109" s="61">
        <v>3</v>
      </c>
      <c r="I109" s="61">
        <v>1.2</v>
      </c>
      <c r="J109" s="61"/>
      <c r="K109" s="130">
        <f t="shared" si="41"/>
        <v>2.2097999999999996E-2</v>
      </c>
      <c r="L109" s="67"/>
      <c r="M109" s="59">
        <v>0.2</v>
      </c>
      <c r="N109" s="59">
        <v>0.30833333333333335</v>
      </c>
      <c r="O109" s="25">
        <f t="shared" si="42"/>
        <v>4.6666666666666669E-2</v>
      </c>
      <c r="P109" s="59">
        <v>150</v>
      </c>
      <c r="Q109" s="59">
        <f t="shared" si="43"/>
        <v>0.25</v>
      </c>
      <c r="R109" s="62">
        <f t="shared" si="44"/>
        <v>1.3333333333333335E-3</v>
      </c>
      <c r="S109" s="62">
        <f t="shared" si="45"/>
        <v>1.2333333333333334</v>
      </c>
      <c r="T109" s="63">
        <f t="shared" si="46"/>
        <v>0.18666666666666668</v>
      </c>
    </row>
    <row r="110" spans="1:20" x14ac:dyDescent="0.2">
      <c r="A110" s="57">
        <v>87</v>
      </c>
      <c r="B110" s="60">
        <v>1750</v>
      </c>
      <c r="C110" s="58">
        <v>3000</v>
      </c>
      <c r="D110" s="60">
        <v>1750</v>
      </c>
      <c r="E110" s="61"/>
      <c r="F110" s="61"/>
      <c r="G110" s="61"/>
      <c r="H110" s="61">
        <v>3</v>
      </c>
      <c r="I110" s="61">
        <v>1.2</v>
      </c>
      <c r="J110" s="61"/>
      <c r="K110" s="130">
        <f t="shared" si="41"/>
        <v>2.3427999999999994E-2</v>
      </c>
      <c r="L110" s="67"/>
      <c r="M110" s="59">
        <v>0.2</v>
      </c>
      <c r="N110" s="59">
        <v>0.30833333333333335</v>
      </c>
      <c r="O110" s="25">
        <f t="shared" si="42"/>
        <v>4.6666666666666669E-2</v>
      </c>
      <c r="P110" s="59">
        <v>150</v>
      </c>
      <c r="Q110" s="59">
        <f t="shared" si="43"/>
        <v>0.25</v>
      </c>
      <c r="R110" s="62">
        <f t="shared" si="44"/>
        <v>1.3333333333333335E-3</v>
      </c>
      <c r="S110" s="62">
        <f t="shared" si="45"/>
        <v>1.2333333333333334</v>
      </c>
      <c r="T110" s="63">
        <f t="shared" si="46"/>
        <v>0.18666666666666668</v>
      </c>
    </row>
    <row r="111" spans="1:20" x14ac:dyDescent="0.2">
      <c r="A111" s="57">
        <v>88</v>
      </c>
      <c r="B111" s="60">
        <v>2985</v>
      </c>
      <c r="C111" s="58">
        <v>4500</v>
      </c>
      <c r="D111" s="60">
        <v>2985</v>
      </c>
      <c r="E111" s="61"/>
      <c r="F111" s="61"/>
      <c r="G111" s="61"/>
      <c r="H111" s="61">
        <v>3</v>
      </c>
      <c r="I111" s="61">
        <v>1.2</v>
      </c>
      <c r="J111" s="61"/>
      <c r="K111" s="130">
        <f t="shared" si="41"/>
        <v>3.98535E-2</v>
      </c>
      <c r="L111" s="67"/>
      <c r="M111" s="59">
        <v>0.2</v>
      </c>
      <c r="N111" s="59">
        <v>0.30833333333333335</v>
      </c>
      <c r="O111" s="25">
        <f t="shared" si="42"/>
        <v>4.6666666666666669E-2</v>
      </c>
      <c r="P111" s="59">
        <v>150</v>
      </c>
      <c r="Q111" s="59">
        <f t="shared" si="43"/>
        <v>0.25</v>
      </c>
      <c r="R111" s="62">
        <f t="shared" si="44"/>
        <v>1.3333333333333335E-3</v>
      </c>
      <c r="S111" s="62">
        <f t="shared" si="45"/>
        <v>1.2333333333333334</v>
      </c>
      <c r="T111" s="63">
        <f t="shared" si="46"/>
        <v>0.18666666666666668</v>
      </c>
    </row>
    <row r="112" spans="1:20" x14ac:dyDescent="0.2">
      <c r="A112" s="57">
        <v>216</v>
      </c>
      <c r="B112" s="60">
        <v>3800</v>
      </c>
      <c r="C112" s="58">
        <v>6000</v>
      </c>
      <c r="D112" s="60">
        <v>3800</v>
      </c>
      <c r="E112" s="61"/>
      <c r="F112" s="61"/>
      <c r="G112" s="61"/>
      <c r="H112" s="61">
        <v>3</v>
      </c>
      <c r="I112" s="61">
        <v>1.2</v>
      </c>
      <c r="J112" s="61"/>
      <c r="K112" s="130">
        <f t="shared" si="41"/>
        <v>5.0692999999999995E-2</v>
      </c>
      <c r="L112" s="67"/>
      <c r="M112" s="59">
        <v>0.2</v>
      </c>
      <c r="N112" s="59">
        <v>0.30833333333333335</v>
      </c>
      <c r="O112" s="25">
        <f t="shared" si="42"/>
        <v>4.6666666666666669E-2</v>
      </c>
      <c r="P112" s="59">
        <v>100</v>
      </c>
      <c r="Q112" s="59">
        <f t="shared" si="43"/>
        <v>0.16666666666666666</v>
      </c>
      <c r="R112" s="62">
        <f t="shared" si="44"/>
        <v>2E-3</v>
      </c>
      <c r="S112" s="62">
        <f t="shared" si="45"/>
        <v>1.85</v>
      </c>
      <c r="T112" s="63">
        <f t="shared" si="46"/>
        <v>0.28000000000000003</v>
      </c>
    </row>
    <row r="113" spans="1:20" x14ac:dyDescent="0.2">
      <c r="A113" s="57"/>
      <c r="B113" s="60"/>
      <c r="C113" s="58"/>
      <c r="D113" s="60"/>
      <c r="E113" s="61"/>
      <c r="F113" s="61"/>
      <c r="G113" s="61"/>
      <c r="H113" s="61"/>
      <c r="I113" s="61"/>
      <c r="J113" s="61"/>
      <c r="K113" s="130" t="str">
        <f t="shared" si="41"/>
        <v/>
      </c>
      <c r="L113" s="67"/>
      <c r="M113" s="59">
        <v>0.2</v>
      </c>
      <c r="N113" s="59">
        <v>0.30833333333333335</v>
      </c>
      <c r="O113" s="25">
        <f t="shared" si="42"/>
        <v>4.6666666666666669E-2</v>
      </c>
      <c r="P113" s="59"/>
      <c r="Q113" s="59">
        <f t="shared" si="43"/>
        <v>0</v>
      </c>
      <c r="R113" s="62" t="str">
        <f t="shared" si="44"/>
        <v/>
      </c>
      <c r="S113" s="62" t="str">
        <f t="shared" si="45"/>
        <v/>
      </c>
      <c r="T113" s="63" t="str">
        <f t="shared" si="46"/>
        <v/>
      </c>
    </row>
    <row r="114" spans="1:20" x14ac:dyDescent="0.2">
      <c r="A114" s="57"/>
      <c r="B114" s="60"/>
      <c r="C114" s="58"/>
      <c r="D114" s="60"/>
      <c r="E114" s="61"/>
      <c r="F114" s="61"/>
      <c r="G114" s="61"/>
      <c r="H114" s="61"/>
      <c r="I114" s="61"/>
      <c r="J114" s="61"/>
      <c r="K114" s="130" t="str">
        <f t="shared" si="41"/>
        <v/>
      </c>
      <c r="L114" s="67"/>
      <c r="M114" s="59">
        <v>0.2</v>
      </c>
      <c r="N114" s="59">
        <v>0.30833333333333335</v>
      </c>
      <c r="O114" s="25">
        <f t="shared" si="42"/>
        <v>4.6666666666666669E-2</v>
      </c>
      <c r="P114" s="59"/>
      <c r="Q114" s="59">
        <f t="shared" si="43"/>
        <v>0</v>
      </c>
      <c r="R114" s="62" t="str">
        <f t="shared" si="44"/>
        <v/>
      </c>
      <c r="S114" s="62" t="str">
        <f t="shared" si="45"/>
        <v/>
      </c>
      <c r="T114" s="63" t="str">
        <f t="shared" si="46"/>
        <v/>
      </c>
    </row>
    <row r="115" spans="1:20" x14ac:dyDescent="0.2">
      <c r="A115" s="57"/>
      <c r="B115" s="60"/>
      <c r="C115" s="58"/>
      <c r="D115" s="60"/>
      <c r="E115" s="61"/>
      <c r="F115" s="61"/>
      <c r="G115" s="61"/>
      <c r="H115" s="61"/>
      <c r="I115" s="61"/>
      <c r="J115" s="61"/>
      <c r="K115" s="130" t="str">
        <f t="shared" si="41"/>
        <v/>
      </c>
      <c r="L115" s="67"/>
      <c r="M115" s="59">
        <v>0.2</v>
      </c>
      <c r="N115" s="59">
        <v>0.30833333333333335</v>
      </c>
      <c r="O115" s="25">
        <f t="shared" si="42"/>
        <v>4.6666666666666669E-2</v>
      </c>
      <c r="P115" s="59"/>
      <c r="Q115" s="59">
        <f t="shared" si="43"/>
        <v>0</v>
      </c>
      <c r="R115" s="62" t="str">
        <f t="shared" si="44"/>
        <v/>
      </c>
      <c r="S115" s="62" t="str">
        <f t="shared" si="45"/>
        <v/>
      </c>
      <c r="T115" s="63" t="str">
        <f t="shared" si="46"/>
        <v/>
      </c>
    </row>
    <row r="116" spans="1:20" x14ac:dyDescent="0.2">
      <c r="A116" s="57"/>
      <c r="B116" s="60"/>
      <c r="C116" s="58"/>
      <c r="D116" s="60"/>
      <c r="E116" s="61"/>
      <c r="F116" s="61"/>
      <c r="G116" s="61"/>
      <c r="H116" s="61"/>
      <c r="I116" s="61"/>
      <c r="J116" s="61"/>
      <c r="K116" s="130" t="str">
        <f t="shared" si="41"/>
        <v/>
      </c>
      <c r="L116" s="67"/>
      <c r="M116" s="59">
        <v>0.2</v>
      </c>
      <c r="N116" s="59">
        <v>0.30833333333333335</v>
      </c>
      <c r="O116" s="25">
        <f t="shared" si="42"/>
        <v>4.6666666666666669E-2</v>
      </c>
      <c r="P116" s="59"/>
      <c r="Q116" s="59">
        <f t="shared" si="43"/>
        <v>0</v>
      </c>
      <c r="R116" s="62" t="str">
        <f t="shared" si="44"/>
        <v/>
      </c>
      <c r="S116" s="62" t="str">
        <f t="shared" si="45"/>
        <v/>
      </c>
      <c r="T116" s="63" t="str">
        <f t="shared" si="46"/>
        <v/>
      </c>
    </row>
    <row r="117" spans="1:20" x14ac:dyDescent="0.2">
      <c r="A117" s="74"/>
      <c r="B117" s="75"/>
      <c r="C117" s="76"/>
      <c r="D117" s="119" t="s">
        <v>13</v>
      </c>
      <c r="E117" s="119" t="s">
        <v>0</v>
      </c>
      <c r="F117" s="119" t="s">
        <v>2</v>
      </c>
      <c r="G117" s="119" t="s">
        <v>3</v>
      </c>
      <c r="H117" s="119" t="s">
        <v>5</v>
      </c>
      <c r="I117" s="119" t="s">
        <v>6</v>
      </c>
      <c r="J117" s="120"/>
      <c r="K117" s="131"/>
      <c r="L117" s="67"/>
      <c r="M117" s="59"/>
      <c r="N117" s="59"/>
      <c r="O117" s="59"/>
      <c r="P117" s="59"/>
      <c r="Q117" s="59"/>
      <c r="R117" s="64"/>
      <c r="S117" s="64"/>
      <c r="T117" s="64"/>
    </row>
    <row r="118" spans="1:20" x14ac:dyDescent="0.2">
      <c r="A118" s="97" t="s">
        <v>40</v>
      </c>
      <c r="B118" s="80"/>
      <c r="C118" s="81"/>
      <c r="D118" s="142">
        <f>'Tarifs-Tarieven'!B13</f>
        <v>0.48270000000000002</v>
      </c>
      <c r="E118" s="142">
        <f>'Tarifs-Tarieven'!B12</f>
        <v>0.43880000000000002</v>
      </c>
      <c r="F118" s="142"/>
      <c r="G118" s="142">
        <f>'Tarifs-Tarieven'!B12</f>
        <v>0.43880000000000002</v>
      </c>
      <c r="H118" s="142"/>
      <c r="I118" s="142">
        <f>'Tarifs-Tarieven'!B4</f>
        <v>2.75E-2</v>
      </c>
      <c r="J118" s="124"/>
      <c r="K118" s="131"/>
      <c r="L118" s="67"/>
      <c r="M118" s="82"/>
      <c r="N118" s="82"/>
      <c r="O118" s="82"/>
      <c r="P118" s="82"/>
      <c r="Q118" s="82"/>
      <c r="R118" s="83"/>
      <c r="S118" s="83"/>
      <c r="T118" s="83"/>
    </row>
    <row r="119" spans="1:20" x14ac:dyDescent="0.2">
      <c r="A119" s="85">
        <v>89</v>
      </c>
      <c r="B119" s="60">
        <v>110</v>
      </c>
      <c r="C119" s="58">
        <v>50</v>
      </c>
      <c r="D119" s="60">
        <f t="shared" ref="D119:D127" si="47">B119</f>
        <v>110</v>
      </c>
      <c r="E119" s="60">
        <v>1</v>
      </c>
      <c r="F119" s="60"/>
      <c r="G119" s="61">
        <v>0.1</v>
      </c>
      <c r="H119" s="60"/>
      <c r="I119" s="61">
        <v>0.1</v>
      </c>
      <c r="J119" s="60"/>
      <c r="K119" s="130">
        <f t="shared" ref="K119:K127" si="48">IF(B119&gt;0,((D119/1000)*$D$118)+((E119/1000)*$E$118)+((F119/1000)*$F$118)+((G119/1000)*$G$118)+((H119/1000)*$H$118)+((I119/1000)*$I$118),"")</f>
        <v>5.3582430000000014E-2</v>
      </c>
      <c r="L119" s="67"/>
      <c r="M119" s="59">
        <v>0.2</v>
      </c>
      <c r="N119" s="59">
        <v>0.30833333333333335</v>
      </c>
      <c r="O119" s="25">
        <f t="shared" ref="O119:O127" si="49">$O$6/$O$5</f>
        <v>4.6666666666666669E-2</v>
      </c>
      <c r="P119" s="59">
        <v>1000</v>
      </c>
      <c r="Q119" s="59">
        <f t="shared" ref="Q119:Q126" si="50">P119/$P$33</f>
        <v>1.6666666666666667</v>
      </c>
      <c r="R119" s="62">
        <f t="shared" ref="R119:R126" si="51">IF(P119&gt;0,M119/P119,"")</f>
        <v>2.0000000000000001E-4</v>
      </c>
      <c r="S119" s="62">
        <f t="shared" ref="S119:S126" si="52">IF(P119&gt;0,N119/Q119,"")</f>
        <v>0.185</v>
      </c>
      <c r="T119" s="63">
        <f t="shared" ref="T119:T126" si="53">IF(P119&gt;0,O119/Q119,"")</f>
        <v>2.8000000000000001E-2</v>
      </c>
    </row>
    <row r="120" spans="1:20" x14ac:dyDescent="0.2">
      <c r="A120" s="85">
        <v>90</v>
      </c>
      <c r="B120" s="60">
        <v>375</v>
      </c>
      <c r="C120" s="58">
        <v>200</v>
      </c>
      <c r="D120" s="60">
        <f t="shared" si="47"/>
        <v>375</v>
      </c>
      <c r="E120" s="60">
        <v>3</v>
      </c>
      <c r="F120" s="60"/>
      <c r="G120" s="61">
        <v>0.1</v>
      </c>
      <c r="H120" s="60"/>
      <c r="I120" s="61">
        <v>0.5</v>
      </c>
      <c r="J120" s="60"/>
      <c r="K120" s="130">
        <f t="shared" si="48"/>
        <v>0.18238653000000002</v>
      </c>
      <c r="L120" s="67"/>
      <c r="M120" s="59">
        <v>0.2</v>
      </c>
      <c r="N120" s="59">
        <v>0.30833333333333335</v>
      </c>
      <c r="O120" s="25">
        <f t="shared" si="49"/>
        <v>4.6666666666666669E-2</v>
      </c>
      <c r="P120" s="59">
        <v>900</v>
      </c>
      <c r="Q120" s="59">
        <f t="shared" si="50"/>
        <v>1.5</v>
      </c>
      <c r="R120" s="62">
        <f t="shared" si="51"/>
        <v>2.2222222222222223E-4</v>
      </c>
      <c r="S120" s="62">
        <f t="shared" si="52"/>
        <v>0.20555555555555557</v>
      </c>
      <c r="T120" s="63">
        <f t="shared" si="53"/>
        <v>3.1111111111111114E-2</v>
      </c>
    </row>
    <row r="121" spans="1:20" x14ac:dyDescent="0.2">
      <c r="A121" s="85">
        <v>91</v>
      </c>
      <c r="B121" s="60">
        <v>428</v>
      </c>
      <c r="C121" s="58">
        <v>350</v>
      </c>
      <c r="D121" s="60">
        <f t="shared" si="47"/>
        <v>428</v>
      </c>
      <c r="E121" s="60">
        <v>3</v>
      </c>
      <c r="F121" s="60"/>
      <c r="G121" s="61">
        <v>0.3</v>
      </c>
      <c r="H121" s="60"/>
      <c r="I121" s="61">
        <v>0.5</v>
      </c>
      <c r="J121" s="61"/>
      <c r="K121" s="130">
        <f t="shared" si="48"/>
        <v>0.20805738999999998</v>
      </c>
      <c r="L121" s="67"/>
      <c r="M121" s="59">
        <v>0.2</v>
      </c>
      <c r="N121" s="59">
        <v>0.30833333333333335</v>
      </c>
      <c r="O121" s="25">
        <f t="shared" si="49"/>
        <v>4.6666666666666669E-2</v>
      </c>
      <c r="P121" s="59">
        <v>700</v>
      </c>
      <c r="Q121" s="59">
        <f t="shared" si="50"/>
        <v>1.1666666666666667</v>
      </c>
      <c r="R121" s="62">
        <f t="shared" si="51"/>
        <v>2.8571428571428574E-4</v>
      </c>
      <c r="S121" s="62">
        <f t="shared" si="52"/>
        <v>0.26428571428571429</v>
      </c>
      <c r="T121" s="63">
        <f t="shared" si="53"/>
        <v>0.04</v>
      </c>
    </row>
    <row r="122" spans="1:20" x14ac:dyDescent="0.2">
      <c r="A122" s="85">
        <v>204</v>
      </c>
      <c r="B122" s="60">
        <v>590</v>
      </c>
      <c r="C122" s="58">
        <v>500</v>
      </c>
      <c r="D122" s="60">
        <f t="shared" si="47"/>
        <v>590</v>
      </c>
      <c r="E122" s="60">
        <v>3</v>
      </c>
      <c r="F122" s="60"/>
      <c r="G122" s="61">
        <v>0.3</v>
      </c>
      <c r="H122" s="60"/>
      <c r="I122" s="61">
        <v>0.5</v>
      </c>
      <c r="J122" s="61"/>
      <c r="K122" s="130">
        <f t="shared" si="48"/>
        <v>0.28625478999999998</v>
      </c>
      <c r="L122" s="67"/>
      <c r="M122" s="59">
        <v>0.2</v>
      </c>
      <c r="N122" s="59">
        <v>0.30833333333333335</v>
      </c>
      <c r="O122" s="25">
        <f t="shared" si="49"/>
        <v>4.6666666666666669E-2</v>
      </c>
      <c r="P122" s="59">
        <v>700</v>
      </c>
      <c r="Q122" s="59">
        <f>P122/$P$33</f>
        <v>1.1666666666666667</v>
      </c>
      <c r="R122" s="62">
        <f>IF(P122&gt;0,M122/P122,"")</f>
        <v>2.8571428571428574E-4</v>
      </c>
      <c r="S122" s="62">
        <f>IF(P122&gt;0,N122/Q122,"")</f>
        <v>0.26428571428571429</v>
      </c>
      <c r="T122" s="63">
        <f>IF(P122&gt;0,O122/Q122,"")</f>
        <v>0.04</v>
      </c>
    </row>
    <row r="123" spans="1:20" x14ac:dyDescent="0.2">
      <c r="A123" s="85">
        <v>92</v>
      </c>
      <c r="B123" s="60">
        <v>715</v>
      </c>
      <c r="C123" s="58">
        <v>700</v>
      </c>
      <c r="D123" s="60">
        <f t="shared" si="47"/>
        <v>715</v>
      </c>
      <c r="E123" s="60">
        <v>3</v>
      </c>
      <c r="F123" s="60"/>
      <c r="G123" s="61">
        <v>0.3</v>
      </c>
      <c r="H123" s="60"/>
      <c r="I123" s="61">
        <v>0.9</v>
      </c>
      <c r="J123" s="61"/>
      <c r="K123" s="130">
        <f t="shared" si="48"/>
        <v>0.34660329000000001</v>
      </c>
      <c r="L123" s="67"/>
      <c r="M123" s="59">
        <v>0.2</v>
      </c>
      <c r="N123" s="59">
        <v>0.30833333333333335</v>
      </c>
      <c r="O123" s="25">
        <f t="shared" si="49"/>
        <v>4.6666666666666669E-2</v>
      </c>
      <c r="P123" s="59">
        <v>600</v>
      </c>
      <c r="Q123" s="59">
        <f t="shared" si="50"/>
        <v>1</v>
      </c>
      <c r="R123" s="62">
        <f t="shared" si="51"/>
        <v>3.3333333333333338E-4</v>
      </c>
      <c r="S123" s="62">
        <f t="shared" si="52"/>
        <v>0.30833333333333335</v>
      </c>
      <c r="T123" s="63">
        <f t="shared" si="53"/>
        <v>4.6666666666666669E-2</v>
      </c>
    </row>
    <row r="124" spans="1:20" x14ac:dyDescent="0.2">
      <c r="A124" s="85">
        <v>93</v>
      </c>
      <c r="B124" s="60">
        <v>900</v>
      </c>
      <c r="C124" s="58">
        <v>1000</v>
      </c>
      <c r="D124" s="60">
        <f t="shared" si="47"/>
        <v>900</v>
      </c>
      <c r="E124" s="60">
        <v>3</v>
      </c>
      <c r="F124" s="60"/>
      <c r="G124" s="61">
        <v>0.3</v>
      </c>
      <c r="H124" s="60"/>
      <c r="I124" s="61">
        <v>0.9</v>
      </c>
      <c r="J124" s="60"/>
      <c r="K124" s="130">
        <f t="shared" si="48"/>
        <v>0.43590279000000004</v>
      </c>
      <c r="L124" s="67"/>
      <c r="M124" s="59">
        <v>0.2</v>
      </c>
      <c r="N124" s="59">
        <v>0.30833333333333335</v>
      </c>
      <c r="O124" s="25">
        <f t="shared" si="49"/>
        <v>4.6666666666666669E-2</v>
      </c>
      <c r="P124" s="59">
        <v>250</v>
      </c>
      <c r="Q124" s="59">
        <f t="shared" si="50"/>
        <v>0.41666666666666669</v>
      </c>
      <c r="R124" s="62">
        <f t="shared" si="51"/>
        <v>8.0000000000000004E-4</v>
      </c>
      <c r="S124" s="62">
        <f t="shared" si="52"/>
        <v>0.74</v>
      </c>
      <c r="T124" s="63">
        <f t="shared" si="53"/>
        <v>0.112</v>
      </c>
    </row>
    <row r="125" spans="1:20" x14ac:dyDescent="0.2">
      <c r="A125" s="85">
        <v>205</v>
      </c>
      <c r="B125" s="60">
        <v>1300</v>
      </c>
      <c r="C125" s="58">
        <v>1500</v>
      </c>
      <c r="D125" s="60">
        <f t="shared" si="47"/>
        <v>1300</v>
      </c>
      <c r="E125" s="60">
        <v>3</v>
      </c>
      <c r="F125" s="60"/>
      <c r="G125" s="61">
        <v>0.3</v>
      </c>
      <c r="H125" s="60"/>
      <c r="I125" s="61">
        <v>0.9</v>
      </c>
      <c r="J125" s="60"/>
      <c r="K125" s="130">
        <f t="shared" si="48"/>
        <v>0.62898279000000001</v>
      </c>
      <c r="L125" s="67"/>
      <c r="M125" s="59">
        <v>0.2</v>
      </c>
      <c r="N125" s="59">
        <v>0.30833333333333335</v>
      </c>
      <c r="O125" s="25">
        <f t="shared" si="49"/>
        <v>4.6666666666666669E-2</v>
      </c>
      <c r="P125" s="59">
        <v>200</v>
      </c>
      <c r="Q125" s="59">
        <f>P125/$P$33</f>
        <v>0.33333333333333331</v>
      </c>
      <c r="R125" s="62">
        <f>IF(P125&gt;0,M125/P125,"")</f>
        <v>1E-3</v>
      </c>
      <c r="S125" s="62">
        <f>IF(P125&gt;0,N125/Q125,"")</f>
        <v>0.92500000000000004</v>
      </c>
      <c r="T125" s="63">
        <f>IF(P125&gt;0,O125/Q125,"")</f>
        <v>0.14000000000000001</v>
      </c>
    </row>
    <row r="126" spans="1:20" x14ac:dyDescent="0.2">
      <c r="A126" s="85">
        <v>94</v>
      </c>
      <c r="B126" s="60">
        <v>1500</v>
      </c>
      <c r="C126" s="58">
        <v>2000</v>
      </c>
      <c r="D126" s="60">
        <f t="shared" si="47"/>
        <v>1500</v>
      </c>
      <c r="E126" s="60">
        <v>3</v>
      </c>
      <c r="F126" s="60"/>
      <c r="G126" s="61">
        <v>0.3</v>
      </c>
      <c r="H126" s="60"/>
      <c r="I126" s="61">
        <v>0.9</v>
      </c>
      <c r="J126" s="60"/>
      <c r="K126" s="130">
        <f t="shared" si="48"/>
        <v>0.72552279000000008</v>
      </c>
      <c r="L126" s="67"/>
      <c r="M126" s="59">
        <v>0.2</v>
      </c>
      <c r="N126" s="59">
        <v>0.30833333333333335</v>
      </c>
      <c r="O126" s="25">
        <f t="shared" si="49"/>
        <v>4.6666666666666669E-2</v>
      </c>
      <c r="P126" s="59">
        <v>100</v>
      </c>
      <c r="Q126" s="59">
        <f t="shared" si="50"/>
        <v>0.16666666666666666</v>
      </c>
      <c r="R126" s="62">
        <f t="shared" si="51"/>
        <v>2E-3</v>
      </c>
      <c r="S126" s="62">
        <f t="shared" si="52"/>
        <v>1.85</v>
      </c>
      <c r="T126" s="63">
        <f t="shared" si="53"/>
        <v>0.28000000000000003</v>
      </c>
    </row>
    <row r="127" spans="1:20" x14ac:dyDescent="0.2">
      <c r="A127" s="85">
        <v>206</v>
      </c>
      <c r="B127" s="60">
        <v>2300</v>
      </c>
      <c r="C127" s="367">
        <v>3000</v>
      </c>
      <c r="D127" s="60">
        <f t="shared" si="47"/>
        <v>2300</v>
      </c>
      <c r="E127" s="60">
        <v>3</v>
      </c>
      <c r="F127" s="60"/>
      <c r="G127" s="61">
        <v>0.3</v>
      </c>
      <c r="H127" s="60"/>
      <c r="I127" s="61">
        <v>0.9</v>
      </c>
      <c r="J127" s="60"/>
      <c r="K127" s="130">
        <f t="shared" si="48"/>
        <v>1.1116827899999999</v>
      </c>
      <c r="L127" s="67"/>
      <c r="M127" s="59">
        <v>0.2</v>
      </c>
      <c r="N127" s="59">
        <v>0.30833333333333335</v>
      </c>
      <c r="O127" s="25">
        <f t="shared" si="49"/>
        <v>4.6666666666666669E-2</v>
      </c>
      <c r="P127" s="59">
        <v>75</v>
      </c>
      <c r="Q127" s="59">
        <f>P127/$P$33</f>
        <v>0.125</v>
      </c>
      <c r="R127" s="62">
        <f>IF(P127&gt;0,M127/P127,"")</f>
        <v>2.666666666666667E-3</v>
      </c>
      <c r="S127" s="62">
        <f>IF(P127&gt;0,N127/Q127,"")</f>
        <v>2.4666666666666668</v>
      </c>
      <c r="T127" s="63">
        <f>IF(P127&gt;0,O127/Q127,"")</f>
        <v>0.37333333333333335</v>
      </c>
    </row>
    <row r="128" spans="1:20" x14ac:dyDescent="0.2">
      <c r="A128" s="74"/>
      <c r="B128" s="74"/>
      <c r="C128" s="81"/>
      <c r="D128" s="366" t="s">
        <v>67</v>
      </c>
      <c r="E128" s="366" t="s">
        <v>0</v>
      </c>
      <c r="F128" s="366" t="s">
        <v>2</v>
      </c>
      <c r="G128" s="366" t="s">
        <v>3</v>
      </c>
      <c r="H128" s="366" t="s">
        <v>5</v>
      </c>
      <c r="I128" s="366" t="s">
        <v>66</v>
      </c>
      <c r="J128" s="120"/>
      <c r="K128" s="129"/>
      <c r="L128" s="67"/>
      <c r="M128" s="81"/>
      <c r="N128" s="81"/>
      <c r="O128" s="81"/>
      <c r="P128" s="81"/>
      <c r="Q128" s="81"/>
      <c r="R128" s="86"/>
      <c r="S128" s="84"/>
      <c r="T128" s="84"/>
    </row>
    <row r="129" spans="1:20" x14ac:dyDescent="0.2">
      <c r="A129" s="97" t="s">
        <v>41</v>
      </c>
      <c r="B129" s="80"/>
      <c r="C129" s="81"/>
      <c r="D129" s="143">
        <f>'Tarifs-Tarieven'!B12</f>
        <v>0.43880000000000002</v>
      </c>
      <c r="E129" s="142">
        <f>'Tarifs-Tarieven'!B13</f>
        <v>0.48270000000000002</v>
      </c>
      <c r="F129" s="143"/>
      <c r="G129" s="143">
        <f>'Tarifs-Tarieven'!B12</f>
        <v>0.43880000000000002</v>
      </c>
      <c r="H129" s="143"/>
      <c r="I129" s="143">
        <f>'Tarifs-Tarieven'!B4</f>
        <v>2.75E-2</v>
      </c>
      <c r="J129" s="124"/>
      <c r="K129" s="129"/>
      <c r="L129" s="67"/>
      <c r="M129" s="81"/>
      <c r="N129" s="81"/>
      <c r="O129" s="81"/>
      <c r="P129" s="81"/>
      <c r="Q129" s="81"/>
      <c r="R129" s="86"/>
      <c r="S129" s="84"/>
      <c r="T129" s="84"/>
    </row>
    <row r="130" spans="1:20" x14ac:dyDescent="0.2">
      <c r="A130" s="85">
        <v>217</v>
      </c>
      <c r="B130" s="60">
        <v>103</v>
      </c>
      <c r="C130" s="58">
        <v>1500</v>
      </c>
      <c r="D130" s="60">
        <v>29</v>
      </c>
      <c r="E130" s="60"/>
      <c r="F130" s="60"/>
      <c r="G130" s="61"/>
      <c r="H130" s="60"/>
      <c r="I130" s="61">
        <v>74</v>
      </c>
      <c r="J130" s="60"/>
      <c r="K130" s="130">
        <f>IF(D130&gt;0,((D130/1000)*$D$129)+((E130/1000)*$E$129)+((F130/1000)*$F$129)+((G130/1000)*$G$129)+((H130/1000)*$H$129)+((I130/1000)*$I$129),"")</f>
        <v>1.4760200000000001E-2</v>
      </c>
      <c r="L130" s="67"/>
      <c r="M130" s="59">
        <v>0.2</v>
      </c>
      <c r="N130" s="59"/>
      <c r="O130" s="59">
        <v>0.05</v>
      </c>
      <c r="P130" s="59">
        <v>432</v>
      </c>
      <c r="Q130" s="59">
        <f>P130/$P$33</f>
        <v>0.72</v>
      </c>
      <c r="R130" s="62">
        <f>M130/P130</f>
        <v>4.6296296296296298E-4</v>
      </c>
      <c r="S130" s="62"/>
      <c r="T130" s="63"/>
    </row>
    <row r="131" spans="1:20" x14ac:dyDescent="0.2">
      <c r="A131" s="85">
        <v>95</v>
      </c>
      <c r="B131" s="60">
        <f t="shared" ref="B131:B136" si="54">D131+I131</f>
        <v>151</v>
      </c>
      <c r="C131" s="58">
        <v>2000</v>
      </c>
      <c r="D131" s="60">
        <v>36</v>
      </c>
      <c r="E131" s="60"/>
      <c r="F131" s="60"/>
      <c r="G131" s="61"/>
      <c r="H131" s="60"/>
      <c r="I131" s="61">
        <v>115</v>
      </c>
      <c r="J131" s="60"/>
      <c r="K131" s="130">
        <f t="shared" ref="K131:K136" si="55">IF(D131&gt;0,((D131/1000)*$D$129)+((E131/1000)*$E$129)+((F131/1000)*$F$129)+((G131/1000)*$G$129)+((H131/1000)*$H$129)+((I131/1000)*$I$129),"")</f>
        <v>1.8959299999999998E-2</v>
      </c>
      <c r="L131" s="67"/>
      <c r="M131" s="59">
        <v>0.2</v>
      </c>
      <c r="N131" s="59"/>
      <c r="O131" s="59">
        <v>0.05</v>
      </c>
      <c r="P131" s="59">
        <v>300</v>
      </c>
      <c r="Q131" s="59">
        <f t="shared" ref="Q131:Q136" si="56">P131/$P$33</f>
        <v>0.5</v>
      </c>
      <c r="R131" s="62">
        <f t="shared" ref="R131:R136" si="57">M131/P131</f>
        <v>6.6666666666666675E-4</v>
      </c>
      <c r="S131" s="62"/>
      <c r="T131" s="63"/>
    </row>
    <row r="132" spans="1:20" x14ac:dyDescent="0.2">
      <c r="A132" s="85">
        <v>96</v>
      </c>
      <c r="B132" s="60">
        <f t="shared" si="54"/>
        <v>174</v>
      </c>
      <c r="C132" s="58">
        <v>3000</v>
      </c>
      <c r="D132" s="60">
        <v>41</v>
      </c>
      <c r="E132" s="60"/>
      <c r="F132" s="60"/>
      <c r="G132" s="61"/>
      <c r="H132" s="60"/>
      <c r="I132" s="61">
        <v>133</v>
      </c>
      <c r="J132" s="60"/>
      <c r="K132" s="130">
        <f t="shared" si="55"/>
        <v>2.1648300000000002E-2</v>
      </c>
      <c r="L132" s="67"/>
      <c r="M132" s="59">
        <v>0.2</v>
      </c>
      <c r="N132" s="59"/>
      <c r="O132" s="59">
        <v>0.05</v>
      </c>
      <c r="P132" s="59">
        <v>216</v>
      </c>
      <c r="Q132" s="59">
        <f t="shared" si="56"/>
        <v>0.36</v>
      </c>
      <c r="R132" s="62">
        <f t="shared" si="57"/>
        <v>9.2592592592592596E-4</v>
      </c>
      <c r="S132" s="62"/>
      <c r="T132" s="63"/>
    </row>
    <row r="133" spans="1:20" x14ac:dyDescent="0.2">
      <c r="A133" s="85">
        <v>97</v>
      </c>
      <c r="B133" s="60">
        <f t="shared" si="54"/>
        <v>223</v>
      </c>
      <c r="C133" s="58">
        <v>5000</v>
      </c>
      <c r="D133" s="60">
        <v>50</v>
      </c>
      <c r="E133" s="60"/>
      <c r="F133" s="60"/>
      <c r="G133" s="61"/>
      <c r="H133" s="60"/>
      <c r="I133" s="61">
        <v>173</v>
      </c>
      <c r="J133" s="60"/>
      <c r="K133" s="130">
        <f t="shared" si="55"/>
        <v>2.6697499999999999E-2</v>
      </c>
      <c r="L133" s="67"/>
      <c r="M133" s="59">
        <v>0.2</v>
      </c>
      <c r="N133" s="59"/>
      <c r="O133" s="59">
        <v>0.05</v>
      </c>
      <c r="P133" s="59">
        <v>140</v>
      </c>
      <c r="Q133" s="59">
        <f t="shared" si="56"/>
        <v>0.23333333333333334</v>
      </c>
      <c r="R133" s="62">
        <f t="shared" si="57"/>
        <v>1.4285714285714286E-3</v>
      </c>
      <c r="S133" s="62"/>
      <c r="T133" s="63"/>
    </row>
    <row r="134" spans="1:20" x14ac:dyDescent="0.2">
      <c r="A134" s="85">
        <v>98</v>
      </c>
      <c r="B134" s="60">
        <f t="shared" si="54"/>
        <v>466</v>
      </c>
      <c r="C134" s="58">
        <v>10000</v>
      </c>
      <c r="D134" s="60">
        <v>66</v>
      </c>
      <c r="E134" s="60"/>
      <c r="F134" s="60"/>
      <c r="G134" s="61"/>
      <c r="H134" s="60"/>
      <c r="I134" s="61">
        <v>400</v>
      </c>
      <c r="J134" s="60"/>
      <c r="K134" s="130">
        <f t="shared" si="55"/>
        <v>3.9960800000000005E-2</v>
      </c>
      <c r="L134" s="67"/>
      <c r="M134" s="59">
        <v>0.2</v>
      </c>
      <c r="N134" s="59"/>
      <c r="O134" s="59">
        <v>0.01</v>
      </c>
      <c r="P134" s="59">
        <v>24</v>
      </c>
      <c r="Q134" s="59">
        <f t="shared" si="56"/>
        <v>0.04</v>
      </c>
      <c r="R134" s="62">
        <f t="shared" si="57"/>
        <v>8.3333333333333332E-3</v>
      </c>
      <c r="S134" s="62"/>
      <c r="T134" s="63"/>
    </row>
    <row r="135" spans="1:20" x14ac:dyDescent="0.2">
      <c r="A135" s="85">
        <v>99</v>
      </c>
      <c r="B135" s="60">
        <f t="shared" si="54"/>
        <v>599</v>
      </c>
      <c r="C135" s="58">
        <v>15000</v>
      </c>
      <c r="D135" s="60">
        <v>82</v>
      </c>
      <c r="E135" s="60"/>
      <c r="F135" s="60"/>
      <c r="G135" s="61"/>
      <c r="H135" s="60"/>
      <c r="I135" s="61">
        <v>517</v>
      </c>
      <c r="J135" s="60"/>
      <c r="K135" s="130">
        <f t="shared" si="55"/>
        <v>5.0199100000000003E-2</v>
      </c>
      <c r="L135" s="67"/>
      <c r="M135" s="59">
        <v>0.2</v>
      </c>
      <c r="N135" s="59"/>
      <c r="O135" s="59">
        <v>0.01</v>
      </c>
      <c r="P135" s="59">
        <v>15</v>
      </c>
      <c r="Q135" s="59">
        <f t="shared" si="56"/>
        <v>2.5000000000000001E-2</v>
      </c>
      <c r="R135" s="62">
        <f t="shared" si="57"/>
        <v>1.3333333333333334E-2</v>
      </c>
      <c r="S135" s="62"/>
      <c r="T135" s="63"/>
    </row>
    <row r="136" spans="1:20" x14ac:dyDescent="0.2">
      <c r="A136" s="85">
        <v>100</v>
      </c>
      <c r="B136" s="60">
        <f t="shared" si="54"/>
        <v>926</v>
      </c>
      <c r="C136" s="58">
        <v>20000</v>
      </c>
      <c r="D136" s="60">
        <v>116</v>
      </c>
      <c r="E136" s="60"/>
      <c r="F136" s="60"/>
      <c r="G136" s="61"/>
      <c r="H136" s="60"/>
      <c r="I136" s="61">
        <v>810</v>
      </c>
      <c r="J136" s="60"/>
      <c r="K136" s="130">
        <f t="shared" si="55"/>
        <v>7.3175800000000013E-2</v>
      </c>
      <c r="L136" s="67"/>
      <c r="M136" s="59">
        <v>0.2</v>
      </c>
      <c r="N136" s="59"/>
      <c r="O136" s="59">
        <v>0.01</v>
      </c>
      <c r="P136" s="59">
        <v>15</v>
      </c>
      <c r="Q136" s="59">
        <f t="shared" si="56"/>
        <v>2.5000000000000001E-2</v>
      </c>
      <c r="R136" s="62">
        <f t="shared" si="57"/>
        <v>1.3333333333333334E-2</v>
      </c>
      <c r="S136" s="62"/>
      <c r="T136" s="63"/>
    </row>
    <row r="137" spans="1:20" x14ac:dyDescent="0.2">
      <c r="A137" s="74"/>
      <c r="B137" s="74"/>
      <c r="C137" s="81"/>
      <c r="D137" s="119" t="s">
        <v>191</v>
      </c>
      <c r="E137" s="119"/>
      <c r="F137" s="119"/>
      <c r="G137" s="119"/>
      <c r="H137" s="119"/>
      <c r="I137" s="119"/>
      <c r="J137" s="120"/>
      <c r="K137" s="129"/>
      <c r="L137" s="67"/>
      <c r="M137" s="81"/>
      <c r="N137" s="81"/>
      <c r="O137" s="81"/>
      <c r="P137" s="81"/>
      <c r="Q137" s="81"/>
      <c r="R137" s="86"/>
      <c r="S137" s="84"/>
      <c r="T137" s="84"/>
    </row>
    <row r="138" spans="1:20" x14ac:dyDescent="0.2">
      <c r="A138" s="97" t="s">
        <v>188</v>
      </c>
      <c r="B138" s="80"/>
      <c r="C138" s="81"/>
      <c r="D138" s="143">
        <f>'Tarifs-Tarieven'!B12</f>
        <v>0.43880000000000002</v>
      </c>
      <c r="E138" s="121"/>
      <c r="F138" s="123"/>
      <c r="G138" s="123"/>
      <c r="H138" s="123"/>
      <c r="I138" s="123"/>
      <c r="J138" s="124"/>
      <c r="K138" s="129"/>
      <c r="L138" s="67"/>
      <c r="M138" s="81"/>
      <c r="N138" s="81"/>
      <c r="O138" s="81"/>
      <c r="P138" s="81"/>
      <c r="Q138" s="81"/>
      <c r="R138" s="86"/>
      <c r="S138" s="84"/>
      <c r="T138" s="84"/>
    </row>
    <row r="139" spans="1:20" x14ac:dyDescent="0.2">
      <c r="A139" s="360">
        <v>218</v>
      </c>
      <c r="B139" s="361">
        <v>35</v>
      </c>
      <c r="C139" s="369" t="s">
        <v>189</v>
      </c>
      <c r="D139" s="60">
        <v>35</v>
      </c>
      <c r="E139" s="60"/>
      <c r="F139" s="60"/>
      <c r="G139" s="61"/>
      <c r="H139" s="60"/>
      <c r="I139" s="61"/>
      <c r="J139" s="361"/>
      <c r="K139" s="130">
        <f t="shared" ref="K139" si="58">IF(D139&gt;0,((D139/1000)*$D$129)+((E139/1000)*$E$129)+((F139/1000)*$F$129)+((G139/1000)*$G$129)+((H139/1000)*$H$129)+((I139/1000)*$I$129),"")</f>
        <v>1.5358000000000002E-2</v>
      </c>
      <c r="L139" s="67"/>
      <c r="M139" s="59">
        <v>0.2</v>
      </c>
      <c r="N139" s="59"/>
      <c r="O139" s="25">
        <f t="shared" ref="O139" si="59">$O$6/$O$5</f>
        <v>4.6666666666666669E-2</v>
      </c>
      <c r="P139" s="59">
        <v>384</v>
      </c>
      <c r="Q139" s="59">
        <f t="shared" ref="Q139" si="60">P139/$P$33</f>
        <v>0.64</v>
      </c>
      <c r="R139" s="62">
        <f t="shared" ref="R139" si="61">M139/P139</f>
        <v>5.2083333333333333E-4</v>
      </c>
      <c r="S139" s="64"/>
      <c r="T139" s="63">
        <f t="shared" ref="T139" si="62">IF(P139&gt;0,O139/Q139,"")</f>
        <v>7.2916666666666671E-2</v>
      </c>
    </row>
    <row r="140" spans="1:20" x14ac:dyDescent="0.2">
      <c r="A140" s="74"/>
      <c r="B140" s="74"/>
      <c r="C140" s="81"/>
      <c r="D140" s="119" t="s">
        <v>58</v>
      </c>
      <c r="E140" s="119"/>
      <c r="F140" s="119"/>
      <c r="G140" s="119"/>
      <c r="H140" s="119"/>
      <c r="I140" s="119"/>
      <c r="J140" s="120"/>
      <c r="K140" s="129"/>
      <c r="L140" s="67"/>
      <c r="M140" s="81"/>
      <c r="N140" s="81"/>
      <c r="O140" s="81"/>
      <c r="P140" s="81"/>
      <c r="Q140" s="81"/>
      <c r="R140" s="86"/>
      <c r="S140" s="84"/>
      <c r="T140" s="84"/>
    </row>
    <row r="141" spans="1:20" x14ac:dyDescent="0.2">
      <c r="A141" s="97" t="s">
        <v>68</v>
      </c>
      <c r="B141" s="80"/>
      <c r="C141" s="81"/>
      <c r="D141" s="143">
        <f>'Tarifs-Tarieven'!B6</f>
        <v>0.04</v>
      </c>
      <c r="E141" s="121"/>
      <c r="F141" s="123"/>
      <c r="G141" s="123"/>
      <c r="H141" s="123"/>
      <c r="I141" s="123"/>
      <c r="J141" s="124"/>
      <c r="K141" s="129"/>
      <c r="L141" s="67"/>
      <c r="M141" s="81"/>
      <c r="N141" s="81"/>
      <c r="O141" s="81"/>
      <c r="P141" s="81"/>
      <c r="Q141" s="81"/>
      <c r="R141" s="86"/>
      <c r="S141" s="84"/>
      <c r="T141" s="84"/>
    </row>
    <row r="142" spans="1:20" x14ac:dyDescent="0.2">
      <c r="A142" s="85">
        <v>101</v>
      </c>
      <c r="B142" s="60">
        <v>9</v>
      </c>
      <c r="C142" s="58">
        <v>200</v>
      </c>
      <c r="D142" s="60">
        <f>B142</f>
        <v>9</v>
      </c>
      <c r="E142" s="60"/>
      <c r="F142" s="60"/>
      <c r="G142" s="61"/>
      <c r="H142" s="60"/>
      <c r="I142" s="61"/>
      <c r="J142" s="60"/>
      <c r="K142" s="130">
        <f>IF(D142&gt;0,((D142/1000)*$D$141)+((E142/1000)*$E$141)+((F142/1000)*$F$141)+((G142/1000)*$G$141)+((H142/1000)*$H$141)+((I142/1000)*$I$141),"")</f>
        <v>3.5999999999999997E-4</v>
      </c>
      <c r="L142" s="67"/>
      <c r="M142" s="59">
        <v>0.2</v>
      </c>
      <c r="N142" s="59"/>
      <c r="O142" s="25">
        <f>$O$6/$O$5</f>
        <v>4.6666666666666669E-2</v>
      </c>
      <c r="P142" s="59">
        <v>900</v>
      </c>
      <c r="Q142" s="59">
        <f>P142/$P$33</f>
        <v>1.5</v>
      </c>
      <c r="R142" s="62">
        <f>M142/P142</f>
        <v>2.2222222222222223E-4</v>
      </c>
      <c r="S142" s="62">
        <f>IF(P142&gt;0,N142/Q142,"")</f>
        <v>0</v>
      </c>
      <c r="T142" s="63">
        <f>IF(P142&gt;0,O142/Q142,"")</f>
        <v>3.1111111111111114E-2</v>
      </c>
    </row>
    <row r="143" spans="1:20" x14ac:dyDescent="0.2">
      <c r="A143" s="85">
        <v>207</v>
      </c>
      <c r="B143" s="61">
        <v>10.5</v>
      </c>
      <c r="C143" s="58">
        <v>250</v>
      </c>
      <c r="D143" s="61">
        <f>B143</f>
        <v>10.5</v>
      </c>
      <c r="E143" s="60"/>
      <c r="F143" s="60"/>
      <c r="G143" s="61"/>
      <c r="H143" s="60"/>
      <c r="I143" s="61"/>
      <c r="J143" s="60"/>
      <c r="K143" s="130">
        <f>IF(D143&gt;0,((D143/1000)*$D$141)+((E143/1000)*$E$141)+((F143/1000)*$F$141)+((G143/1000)*$G$141)+((H143/1000)*$H$141)+((I143/1000)*$I$141),"")</f>
        <v>4.2000000000000002E-4</v>
      </c>
      <c r="L143" s="67"/>
      <c r="M143" s="59">
        <v>0.2</v>
      </c>
      <c r="N143" s="59"/>
      <c r="O143" s="25">
        <f>$O$6/$O$5</f>
        <v>4.6666666666666669E-2</v>
      </c>
      <c r="P143" s="59">
        <v>900</v>
      </c>
      <c r="Q143" s="59">
        <f>P143/$P$33</f>
        <v>1.5</v>
      </c>
      <c r="R143" s="62">
        <f>M143/P143</f>
        <v>2.2222222222222223E-4</v>
      </c>
      <c r="S143" s="62">
        <f>IF(P143&gt;0,N143/Q143,"")</f>
        <v>0</v>
      </c>
      <c r="T143" s="63">
        <f>IF(P143&gt;0,O143/Q143,"")</f>
        <v>3.1111111111111114E-2</v>
      </c>
    </row>
    <row r="144" spans="1:20" x14ac:dyDescent="0.2">
      <c r="A144" s="85">
        <v>208</v>
      </c>
      <c r="B144" s="60">
        <v>13</v>
      </c>
      <c r="C144" s="58">
        <v>330</v>
      </c>
      <c r="D144" s="60">
        <f>B144</f>
        <v>13</v>
      </c>
      <c r="E144" s="60"/>
      <c r="F144" s="60"/>
      <c r="G144" s="61"/>
      <c r="H144" s="60"/>
      <c r="I144" s="61"/>
      <c r="J144" s="60"/>
      <c r="K144" s="130">
        <f>IF(D144&gt;0,((D144/1000)*$D$141)+((E144/1000)*$E$141)+((F144/1000)*$F$141)+((G144/1000)*$G$141)+((H144/1000)*$H$141)+((I144/1000)*$I$141),"")</f>
        <v>5.1999999999999995E-4</v>
      </c>
      <c r="L144" s="67"/>
      <c r="M144" s="59">
        <v>0.2</v>
      </c>
      <c r="N144" s="59"/>
      <c r="O144" s="25">
        <f>$O$6/$O$5</f>
        <v>4.6666666666666669E-2</v>
      </c>
      <c r="P144" s="59">
        <v>800</v>
      </c>
      <c r="Q144" s="59">
        <f>P144/$P$33</f>
        <v>1.3333333333333333</v>
      </c>
      <c r="R144" s="62">
        <f>M144/P144</f>
        <v>2.5000000000000001E-4</v>
      </c>
      <c r="S144" s="62">
        <f>IF(P144&gt;0,N144/Q144,"")</f>
        <v>0</v>
      </c>
      <c r="T144" s="63">
        <f>IF(P144&gt;0,O144/Q144,"")</f>
        <v>3.5000000000000003E-2</v>
      </c>
    </row>
    <row r="145" spans="1:20" x14ac:dyDescent="0.2">
      <c r="A145" s="97" t="s">
        <v>69</v>
      </c>
      <c r="B145" s="80"/>
      <c r="C145" s="81"/>
      <c r="D145" s="143">
        <f>'Tarifs-Tarieven'!B9</f>
        <v>0.37830000000000003</v>
      </c>
      <c r="E145" s="121"/>
      <c r="F145" s="123"/>
      <c r="G145" s="123"/>
      <c r="H145" s="123"/>
      <c r="I145" s="143">
        <f>'Tarifs-Tarieven'!B4</f>
        <v>2.75E-2</v>
      </c>
      <c r="J145" s="124"/>
      <c r="L145" s="67"/>
      <c r="M145" s="81"/>
      <c r="N145" s="81"/>
      <c r="O145" s="81"/>
      <c r="P145" s="81"/>
      <c r="Q145" s="81"/>
      <c r="R145" s="86"/>
      <c r="S145" s="84"/>
      <c r="T145" s="84"/>
    </row>
    <row r="146" spans="1:20" x14ac:dyDescent="0.2">
      <c r="A146" s="85">
        <v>102</v>
      </c>
      <c r="B146" s="60">
        <v>14</v>
      </c>
      <c r="C146" s="58">
        <v>50</v>
      </c>
      <c r="D146" s="60">
        <f>B146</f>
        <v>14</v>
      </c>
      <c r="E146" s="60"/>
      <c r="F146" s="60"/>
      <c r="G146" s="61"/>
      <c r="H146" s="60"/>
      <c r="I146" s="61">
        <v>0.1</v>
      </c>
      <c r="J146" s="60"/>
      <c r="K146" s="130">
        <f>IF(D146&gt;0,((D146/1000)*$D$145)+((E146/1000)*$E$145)+((F146/1000)*$F$145)+((G146/1000)*$G$145)+((H146/1000)*$H$145)+((I146/1000)*$I$145),"")</f>
        <v>5.2989500000000002E-3</v>
      </c>
      <c r="L146" s="67"/>
      <c r="M146" s="59">
        <v>0.2</v>
      </c>
      <c r="N146" s="59"/>
      <c r="O146" s="25">
        <f>$O$6/$O$5</f>
        <v>4.6666666666666669E-2</v>
      </c>
      <c r="P146" s="59">
        <v>2000</v>
      </c>
      <c r="Q146" s="59">
        <f>P146/$P$33</f>
        <v>3.3333333333333335</v>
      </c>
      <c r="R146" s="62">
        <f>M146/P146</f>
        <v>1E-4</v>
      </c>
      <c r="S146" s="62">
        <f>IF(P146&gt;0,N146/Q146,"")</f>
        <v>0</v>
      </c>
      <c r="T146" s="63">
        <f>IF(P146&gt;0,O146/Q146,"")</f>
        <v>1.4E-2</v>
      </c>
    </row>
    <row r="147" spans="1:20" x14ac:dyDescent="0.2">
      <c r="A147" s="85">
        <v>209</v>
      </c>
      <c r="B147" s="60">
        <v>32</v>
      </c>
      <c r="C147" s="58">
        <v>200</v>
      </c>
      <c r="D147" s="60">
        <f>B147</f>
        <v>32</v>
      </c>
      <c r="E147" s="60"/>
      <c r="F147" s="60"/>
      <c r="G147" s="61"/>
      <c r="H147" s="60"/>
      <c r="I147" s="61">
        <v>0.86</v>
      </c>
      <c r="J147" s="60"/>
      <c r="K147" s="130">
        <f>IF(D147&gt;0,((D147/1000)*$D$145)+((E147/1000)*$E$145)+((F147/1000)*$F$145)+((G147/1000)*$G$145)+((H147/1000)*$H$145)+((I147/1000)*$I$145),"")</f>
        <v>1.2129250000000001E-2</v>
      </c>
      <c r="L147" s="67"/>
      <c r="M147" s="59">
        <v>0.2</v>
      </c>
      <c r="N147" s="59"/>
      <c r="O147" s="25">
        <f>$O$6/$O$5</f>
        <v>4.6666666666666669E-2</v>
      </c>
      <c r="P147" s="59">
        <v>1000</v>
      </c>
      <c r="Q147" s="59">
        <f>P147/$P$33</f>
        <v>1.6666666666666667</v>
      </c>
      <c r="R147" s="62">
        <f>M147/P147</f>
        <v>2.0000000000000001E-4</v>
      </c>
      <c r="S147" s="62">
        <f>IF(P147&gt;0,N147/Q147,"")</f>
        <v>0</v>
      </c>
      <c r="T147" s="63">
        <f>IF(P147&gt;0,O147/Q147,"")</f>
        <v>2.8000000000000001E-2</v>
      </c>
    </row>
    <row r="148" spans="1:20" x14ac:dyDescent="0.2">
      <c r="A148" s="85">
        <v>210</v>
      </c>
      <c r="B148" s="60">
        <v>50</v>
      </c>
      <c r="C148" s="58">
        <v>750</v>
      </c>
      <c r="D148" s="60">
        <f>B148</f>
        <v>50</v>
      </c>
      <c r="E148" s="60"/>
      <c r="F148" s="60"/>
      <c r="G148" s="61"/>
      <c r="H148" s="60"/>
      <c r="I148" s="61">
        <v>0.86</v>
      </c>
      <c r="J148" s="60"/>
      <c r="K148" s="130">
        <f>IF(D148&gt;0,((D148/1000)*$D$141)+((E148/1000)*$E$141)+((F148/1000)*$F$141)+((G148/1000)*$G$141)+((H148/1000)*$H$141)+((I148/1000)*$I$141),"")</f>
        <v>2E-3</v>
      </c>
      <c r="L148" s="67"/>
      <c r="M148" s="59">
        <v>0.2</v>
      </c>
      <c r="N148" s="59"/>
      <c r="O148" s="25">
        <f>$O$6/$O$5</f>
        <v>4.6666666666666669E-2</v>
      </c>
      <c r="P148" s="59">
        <v>600</v>
      </c>
      <c r="Q148" s="59">
        <f>P148/$P$33</f>
        <v>1</v>
      </c>
      <c r="R148" s="62">
        <f>M148/P148</f>
        <v>3.3333333333333338E-4</v>
      </c>
      <c r="S148" s="62">
        <f>IF(P148&gt;0,N148/Q148,"")</f>
        <v>0</v>
      </c>
      <c r="T148" s="63">
        <f>IF(P148&gt;0,O148/Q148,"")</f>
        <v>4.6666666666666669E-2</v>
      </c>
    </row>
    <row r="149" spans="1:20" x14ac:dyDescent="0.2">
      <c r="A149" s="74"/>
      <c r="B149" s="74"/>
      <c r="C149" s="81"/>
      <c r="D149" s="81"/>
      <c r="E149" s="81"/>
      <c r="F149" s="81"/>
      <c r="G149" s="81"/>
      <c r="H149" s="81"/>
      <c r="I149" s="81"/>
      <c r="J149" s="81"/>
      <c r="K149" s="129"/>
      <c r="L149" s="67"/>
      <c r="M149" s="59"/>
      <c r="N149" s="59"/>
      <c r="O149" s="59"/>
      <c r="P149" s="59"/>
      <c r="Q149" s="59"/>
      <c r="R149" s="64"/>
      <c r="S149" s="83"/>
      <c r="T149" s="83"/>
    </row>
    <row r="150" spans="1:20" ht="18.75" thickBot="1" x14ac:dyDescent="0.3">
      <c r="A150" s="87" t="s">
        <v>47</v>
      </c>
      <c r="B150" s="88"/>
      <c r="C150" s="89"/>
      <c r="D150" s="90"/>
      <c r="E150" s="90"/>
      <c r="F150" s="90"/>
      <c r="G150" s="90"/>
      <c r="H150" s="90"/>
      <c r="I150" s="90"/>
      <c r="J150" s="90"/>
      <c r="K150" s="133" t="s">
        <v>45</v>
      </c>
      <c r="L150" s="67"/>
      <c r="M150" s="91"/>
      <c r="N150" s="91"/>
      <c r="O150" s="91"/>
      <c r="P150" s="91"/>
      <c r="Q150" s="91"/>
      <c r="R150" s="92"/>
      <c r="S150" s="93"/>
      <c r="T150" s="93"/>
    </row>
    <row r="151" spans="1:20" x14ac:dyDescent="0.2">
      <c r="S151" s="3"/>
      <c r="T151" s="3"/>
    </row>
    <row r="152" spans="1:20" x14ac:dyDescent="0.2">
      <c r="S152" s="3"/>
      <c r="T152" s="3"/>
    </row>
  </sheetData>
  <sheetProtection algorithmName="SHA-512" hashValue="y232LdMTGhwPzba6jCm4w7sNYmFjPYR3uxbhmkLoUbPSIVIPsrRDf/TQzk+j4o3/hQFr7mZ1DCJRNC0tK5xXrg==" saltValue="P/q2QWjsJNwqFxvO/1OvWQ==" spinCount="100000" sheet="1" objects="1" scenarios="1"/>
  <mergeCells count="1">
    <mergeCell ref="D7:I7"/>
  </mergeCells>
  <phoneticPr fontId="0" type="noConversion"/>
  <dataValidations xWindow="51260" yWindow="123" count="3">
    <dataValidation allowBlank="1" showInputMessage="1" showErrorMessage="1" prompt="Cellule interdite" sqref="K150" xr:uid="{00000000-0002-0000-0000-000000000000}"/>
    <dataValidation allowBlank="1" showInputMessage="1" showErrorMessage="1" prompt="Cellule interdite_x000a_Verboden zone" sqref="L150:T150 A1:A64 A150:J150 K1:K117 M146:M148 O146:T148 A66:A145 K119:K145 B1:J145 L1:T145" xr:uid="{00000000-0002-0000-0000-000001000000}"/>
    <dataValidation allowBlank="1" showInputMessage="1" showErrorMessage="1" prompt="Cellule intedite_x000a_Verbode zone" sqref="A146:L149 M149 N146:N149 O149:T149" xr:uid="{00000000-0002-0000-0000-000002000000}"/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8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33"/>
  <sheetViews>
    <sheetView zoomScale="120" zoomScaleNormal="120" workbookViewId="0">
      <pane xSplit="2" topLeftCell="S1" activePane="topRight" state="frozen"/>
      <selection pane="topRight" activeCell="U8" sqref="U8"/>
    </sheetView>
  </sheetViews>
  <sheetFormatPr defaultColWidth="11.42578125" defaultRowHeight="12.75" x14ac:dyDescent="0.2"/>
  <cols>
    <col min="1" max="1" width="45.28515625" customWidth="1"/>
    <col min="2" max="2" width="20.7109375" customWidth="1"/>
    <col min="3" max="6" width="6.28515625" bestFit="1" customWidth="1"/>
    <col min="7" max="7" width="6.28515625" style="141" bestFit="1" customWidth="1"/>
    <col min="8" max="8" width="8.140625" customWidth="1"/>
    <col min="9" max="9" width="8" bestFit="1" customWidth="1"/>
  </cols>
  <sheetData>
    <row r="1" spans="1:8" ht="13.5" thickBot="1" x14ac:dyDescent="0.25">
      <c r="A1" s="268" t="s">
        <v>111</v>
      </c>
      <c r="B1" s="269">
        <v>2019</v>
      </c>
    </row>
    <row r="2" spans="1:8" ht="13.5" thickBot="1" x14ac:dyDescent="0.25">
      <c r="A2" s="264" t="s">
        <v>75</v>
      </c>
      <c r="B2" s="265" t="s">
        <v>110</v>
      </c>
    </row>
    <row r="3" spans="1:8" ht="13.5" thickBot="1" x14ac:dyDescent="0.25">
      <c r="A3" s="266" t="s">
        <v>55</v>
      </c>
      <c r="B3" s="267">
        <v>1.2699999999999999E-2</v>
      </c>
    </row>
    <row r="4" spans="1:8" ht="13.5" thickBot="1" x14ac:dyDescent="0.25">
      <c r="A4" s="262" t="s">
        <v>56</v>
      </c>
      <c r="B4" s="267">
        <v>3.6600000000000001E-2</v>
      </c>
    </row>
    <row r="5" spans="1:8" ht="13.5" thickBot="1" x14ac:dyDescent="0.25">
      <c r="A5" s="262" t="s">
        <v>57</v>
      </c>
      <c r="B5" s="267">
        <v>2.1499999999999998E-2</v>
      </c>
    </row>
    <row r="6" spans="1:8" ht="13.5" thickBot="1" x14ac:dyDescent="0.25">
      <c r="A6" s="262" t="s">
        <v>58</v>
      </c>
      <c r="B6" s="267">
        <v>2.9399999999999999E-2</v>
      </c>
    </row>
    <row r="7" spans="1:8" ht="13.5" thickBot="1" x14ac:dyDescent="0.25">
      <c r="A7" s="262" t="s">
        <v>59</v>
      </c>
      <c r="B7" s="267">
        <v>0.3609</v>
      </c>
    </row>
    <row r="8" spans="1:8" ht="13.5" thickBot="1" x14ac:dyDescent="0.25">
      <c r="A8" s="262" t="s">
        <v>60</v>
      </c>
      <c r="B8" s="267">
        <v>0</v>
      </c>
    </row>
    <row r="9" spans="1:8" ht="13.5" thickBot="1" x14ac:dyDescent="0.25">
      <c r="A9" s="262" t="s">
        <v>61</v>
      </c>
      <c r="B9" s="267">
        <v>0.3609</v>
      </c>
    </row>
    <row r="10" spans="1:8" ht="13.5" thickBot="1" x14ac:dyDescent="0.25">
      <c r="A10" s="262" t="s">
        <v>62</v>
      </c>
      <c r="B10" s="267">
        <v>0.3201</v>
      </c>
    </row>
    <row r="11" spans="1:8" ht="13.5" thickBot="1" x14ac:dyDescent="0.25">
      <c r="A11" s="262" t="s">
        <v>63</v>
      </c>
      <c r="B11" s="267">
        <v>0</v>
      </c>
    </row>
    <row r="12" spans="1:8" ht="13.5" thickBot="1" x14ac:dyDescent="0.25">
      <c r="A12" s="262" t="s">
        <v>64</v>
      </c>
      <c r="B12" s="267">
        <v>0.58160000000000001</v>
      </c>
    </row>
    <row r="13" spans="1:8" ht="13.5" thickBot="1" x14ac:dyDescent="0.25">
      <c r="A13" s="262" t="s">
        <v>65</v>
      </c>
      <c r="B13" s="267">
        <v>0.58160000000000001</v>
      </c>
    </row>
    <row r="14" spans="1:8" ht="13.5" thickBot="1" x14ac:dyDescent="0.25">
      <c r="A14" s="262" t="s">
        <v>77</v>
      </c>
      <c r="B14" s="267">
        <v>1.4500000000000001E-2</v>
      </c>
    </row>
    <row r="15" spans="1:8" ht="13.5" thickBot="1" x14ac:dyDescent="0.25">
      <c r="A15" s="262" t="s">
        <v>78</v>
      </c>
      <c r="B15" s="267">
        <v>3.95E-2</v>
      </c>
      <c r="H15" s="141"/>
    </row>
    <row r="16" spans="1:8" x14ac:dyDescent="0.2">
      <c r="A16" s="262" t="s">
        <v>187</v>
      </c>
      <c r="B16" s="267">
        <v>1.4500000000000001E-2</v>
      </c>
      <c r="H16" s="141"/>
    </row>
    <row r="17" spans="1:25" ht="13.5" thickBot="1" x14ac:dyDescent="0.25"/>
    <row r="18" spans="1:25" ht="13.5" thickBot="1" x14ac:dyDescent="0.25">
      <c r="A18" s="270" t="s">
        <v>112</v>
      </c>
      <c r="B18" s="271"/>
      <c r="C18" s="271"/>
      <c r="D18" s="271"/>
      <c r="E18" s="271"/>
      <c r="F18" s="271"/>
      <c r="G18" s="272"/>
      <c r="H18" s="273" t="s">
        <v>110</v>
      </c>
      <c r="I18" s="274" t="s">
        <v>110</v>
      </c>
      <c r="J18" s="317" t="s">
        <v>110</v>
      </c>
      <c r="K18" s="317" t="s">
        <v>110</v>
      </c>
      <c r="L18" s="317" t="s">
        <v>110</v>
      </c>
      <c r="M18" s="317" t="s">
        <v>110</v>
      </c>
      <c r="N18" s="317" t="s">
        <v>110</v>
      </c>
      <c r="O18" s="317" t="s">
        <v>110</v>
      </c>
      <c r="P18" s="317" t="s">
        <v>110</v>
      </c>
      <c r="Q18" s="317" t="s">
        <v>110</v>
      </c>
      <c r="R18" s="317" t="s">
        <v>110</v>
      </c>
      <c r="S18" s="317" t="s">
        <v>110</v>
      </c>
      <c r="T18" s="317" t="s">
        <v>110</v>
      </c>
      <c r="U18" s="317" t="s">
        <v>110</v>
      </c>
      <c r="V18" s="317" t="s">
        <v>110</v>
      </c>
      <c r="W18" s="317" t="s">
        <v>110</v>
      </c>
      <c r="X18" s="317" t="s">
        <v>110</v>
      </c>
      <c r="Y18" s="317" t="s">
        <v>110</v>
      </c>
    </row>
    <row r="19" spans="1:25" ht="13.5" thickBot="1" x14ac:dyDescent="0.25">
      <c r="A19" s="110" t="s">
        <v>75</v>
      </c>
      <c r="B19" s="257"/>
      <c r="C19" s="111">
        <v>1996</v>
      </c>
      <c r="D19" s="111">
        <v>1997</v>
      </c>
      <c r="E19" s="111">
        <v>1998</v>
      </c>
      <c r="F19" s="112">
        <v>1999</v>
      </c>
      <c r="G19" s="137">
        <v>2000</v>
      </c>
      <c r="H19" s="112">
        <v>2001</v>
      </c>
      <c r="I19" s="112">
        <v>2002</v>
      </c>
      <c r="J19" s="357">
        <v>2003</v>
      </c>
      <c r="K19" s="357">
        <v>2004</v>
      </c>
      <c r="L19" s="357">
        <v>2005</v>
      </c>
      <c r="M19" s="357">
        <v>2006</v>
      </c>
      <c r="N19" s="357">
        <v>2007</v>
      </c>
      <c r="O19" s="357">
        <v>2008</v>
      </c>
      <c r="P19" s="357">
        <v>2009</v>
      </c>
      <c r="Q19" s="357">
        <v>2010</v>
      </c>
      <c r="R19" s="357">
        <v>2011</v>
      </c>
      <c r="S19" s="357">
        <v>2012</v>
      </c>
      <c r="T19" s="357">
        <v>2013</v>
      </c>
      <c r="U19" s="357">
        <v>2014</v>
      </c>
      <c r="V19" s="357">
        <v>2015</v>
      </c>
      <c r="W19" s="357">
        <v>2016</v>
      </c>
      <c r="X19" s="357">
        <v>2017</v>
      </c>
      <c r="Y19" s="357">
        <v>2018</v>
      </c>
    </row>
    <row r="20" spans="1:25" ht="13.5" thickBot="1" x14ac:dyDescent="0.25">
      <c r="A20" s="134" t="s">
        <v>55</v>
      </c>
      <c r="B20" s="258"/>
      <c r="C20" s="135">
        <v>0.31</v>
      </c>
      <c r="D20" s="135">
        <v>0.31</v>
      </c>
      <c r="E20" s="136">
        <v>0.69</v>
      </c>
      <c r="F20" s="138">
        <v>0.78</v>
      </c>
      <c r="G20" s="138"/>
      <c r="H20" s="253">
        <f>F20/40.3399</f>
        <v>1.9335694932312672E-2</v>
      </c>
      <c r="I20" s="253">
        <v>1.9699999999999999E-2</v>
      </c>
      <c r="J20" s="356">
        <v>1.2E-2</v>
      </c>
      <c r="K20" s="356">
        <v>1.4500000000000001E-2</v>
      </c>
      <c r="L20" s="356">
        <v>1.2800000000000001E-2</v>
      </c>
      <c r="M20" s="356">
        <v>1.49E-2</v>
      </c>
      <c r="N20" s="356">
        <v>1.7399999999999999E-2</v>
      </c>
      <c r="O20" s="356">
        <v>2.1100000000000001E-2</v>
      </c>
      <c r="P20" s="356">
        <v>1.7600000000000001E-2</v>
      </c>
      <c r="Q20" s="356">
        <v>2.5499999999999998E-2</v>
      </c>
      <c r="R20" s="356">
        <v>2.5600000000000001E-2</v>
      </c>
      <c r="S20" s="356">
        <v>1.54E-2</v>
      </c>
      <c r="T20" s="356">
        <v>1.1599999999999999E-2</v>
      </c>
      <c r="U20" s="356">
        <v>1.5699999999999999E-2</v>
      </c>
      <c r="V20" s="356">
        <v>2.3699999999999999E-2</v>
      </c>
      <c r="W20" s="356">
        <v>2.3699999999999999E-2</v>
      </c>
      <c r="X20" s="356">
        <v>1.4200000000000001E-2</v>
      </c>
      <c r="Y20" s="356">
        <v>1.3299999999999999E-2</v>
      </c>
    </row>
    <row r="21" spans="1:25" x14ac:dyDescent="0.2">
      <c r="A21" s="113" t="s">
        <v>56</v>
      </c>
      <c r="B21" s="259"/>
      <c r="C21" s="114">
        <v>0.33</v>
      </c>
      <c r="D21" s="114">
        <v>0.33</v>
      </c>
      <c r="E21" s="115">
        <v>1.26</v>
      </c>
      <c r="F21" s="139">
        <v>1.65</v>
      </c>
      <c r="G21" s="139"/>
      <c r="H21" s="254">
        <v>3.7699999999999997E-2</v>
      </c>
      <c r="I21" s="254">
        <v>3.2599999999999997E-2</v>
      </c>
      <c r="J21" s="355">
        <v>2.64E-2</v>
      </c>
      <c r="K21" s="355">
        <v>3.2000000000000001E-2</v>
      </c>
      <c r="L21" s="355">
        <v>2.8299999999999999E-2</v>
      </c>
      <c r="M21" s="355">
        <v>3.3000000000000002E-2</v>
      </c>
      <c r="N21" s="355">
        <v>3.1600000000000003E-2</v>
      </c>
      <c r="O21" s="355">
        <v>2.5999999999999999E-2</v>
      </c>
      <c r="P21" s="355">
        <v>1.77E-2</v>
      </c>
      <c r="Q21" s="355">
        <v>2.0500000000000001E-2</v>
      </c>
      <c r="R21" s="355">
        <v>3.7699999999999997E-2</v>
      </c>
      <c r="S21" s="355">
        <v>3.1699999999999999E-2</v>
      </c>
      <c r="T21" s="355">
        <v>1.55E-2</v>
      </c>
      <c r="U21" s="355">
        <v>2.58E-2</v>
      </c>
      <c r="V21" s="355">
        <v>4.2099999999999999E-2</v>
      </c>
      <c r="W21" s="355">
        <v>4.2099999999999999E-2</v>
      </c>
      <c r="X21" s="355">
        <v>2.8799999999999999E-2</v>
      </c>
      <c r="Y21" s="355">
        <v>2.75E-2</v>
      </c>
    </row>
    <row r="22" spans="1:25" x14ac:dyDescent="0.2">
      <c r="A22" s="116" t="s">
        <v>57</v>
      </c>
      <c r="B22" s="260"/>
      <c r="C22" s="117">
        <v>1.34</v>
      </c>
      <c r="D22" s="117">
        <v>1.34</v>
      </c>
      <c r="E22" s="118">
        <v>1.67</v>
      </c>
      <c r="F22" s="140">
        <v>2.35</v>
      </c>
      <c r="G22" s="140"/>
      <c r="H22" s="255">
        <v>5.8000000000000003E-2</v>
      </c>
      <c r="I22" s="255">
        <v>5.9900000000000002E-2</v>
      </c>
      <c r="J22" s="355">
        <v>3.7400000000000003E-2</v>
      </c>
      <c r="K22" s="355">
        <v>4.0800000000000003E-2</v>
      </c>
      <c r="L22" s="355">
        <v>3.7600000000000001E-2</v>
      </c>
      <c r="M22" s="355">
        <v>3.8600000000000002E-2</v>
      </c>
      <c r="N22" s="355">
        <v>3.8600000000000002E-2</v>
      </c>
      <c r="O22" s="355">
        <v>3.9699999999999999E-2</v>
      </c>
      <c r="P22" s="355">
        <v>8.6E-3</v>
      </c>
      <c r="Q22" s="355">
        <v>1.8100000000000002E-2</v>
      </c>
      <c r="R22" s="355">
        <v>2.2499999999999999E-2</v>
      </c>
      <c r="S22" s="355">
        <v>6.7999999999999996E-3</v>
      </c>
      <c r="T22" s="355">
        <v>8.8000000000000005E-3</v>
      </c>
      <c r="U22" s="355">
        <v>9.4999999999999998E-3</v>
      </c>
      <c r="V22" s="355">
        <v>8.8000000000000005E-3</v>
      </c>
      <c r="W22" s="355">
        <v>8.8000000000000005E-3</v>
      </c>
      <c r="X22" s="355">
        <v>4.41E-2</v>
      </c>
      <c r="Y22" s="355">
        <v>3.2099999999999997E-2</v>
      </c>
    </row>
    <row r="23" spans="1:25" x14ac:dyDescent="0.2">
      <c r="A23" s="116" t="s">
        <v>58</v>
      </c>
      <c r="B23" s="260"/>
      <c r="C23" s="117">
        <v>2.96</v>
      </c>
      <c r="D23" s="117">
        <v>2.96</v>
      </c>
      <c r="E23" s="118">
        <v>5.39</v>
      </c>
      <c r="F23" s="140">
        <v>6.47</v>
      </c>
      <c r="G23" s="140"/>
      <c r="H23" s="255">
        <v>0.15989999999999999</v>
      </c>
      <c r="I23" s="255">
        <v>0.2072</v>
      </c>
      <c r="J23" s="355">
        <v>0.12470000000000001</v>
      </c>
      <c r="K23" s="355">
        <v>0.14940000000000001</v>
      </c>
      <c r="L23" s="355">
        <v>0.1275</v>
      </c>
      <c r="M23" s="355">
        <v>0.153</v>
      </c>
      <c r="N23" s="355">
        <v>0.11700000000000001</v>
      </c>
      <c r="O23" s="355">
        <v>0.1028</v>
      </c>
      <c r="P23" s="355">
        <v>4.3400000000000001E-2</v>
      </c>
      <c r="Q23" s="355">
        <v>0.14510000000000001</v>
      </c>
      <c r="R23" s="355">
        <v>0.14849999999999999</v>
      </c>
      <c r="S23" s="355">
        <v>1.2800000000000001E-2</v>
      </c>
      <c r="T23" s="355">
        <v>5.5399999999999998E-2</v>
      </c>
      <c r="U23" s="355">
        <v>8.3199999999999996E-2</v>
      </c>
      <c r="V23" s="355">
        <v>7.0300000000000001E-2</v>
      </c>
      <c r="W23" s="355">
        <v>7.0300000000000001E-2</v>
      </c>
      <c r="X23" s="355">
        <v>9.8599999999999993E-2</v>
      </c>
      <c r="Y23" s="355">
        <v>0.04</v>
      </c>
    </row>
    <row r="24" spans="1:25" x14ac:dyDescent="0.2">
      <c r="A24" s="116" t="s">
        <v>59</v>
      </c>
      <c r="B24" s="260"/>
      <c r="C24" s="117">
        <v>8.2100000000000009</v>
      </c>
      <c r="D24" s="117">
        <v>8.2100000000000009</v>
      </c>
      <c r="E24" s="118">
        <v>11.55</v>
      </c>
      <c r="F24" s="140">
        <v>14.09</v>
      </c>
      <c r="G24" s="140"/>
      <c r="H24" s="255">
        <v>0.34799999999999998</v>
      </c>
      <c r="I24" s="255">
        <v>0.37640000000000001</v>
      </c>
      <c r="J24" s="355">
        <v>0.2873</v>
      </c>
      <c r="K24" s="355">
        <v>0.2873</v>
      </c>
      <c r="L24" s="355">
        <v>0.28499999999999998</v>
      </c>
      <c r="M24" s="355">
        <v>0.2792</v>
      </c>
      <c r="N24" s="355">
        <v>0.24759999999999999</v>
      </c>
      <c r="O24" s="355">
        <v>0.25590000000000002</v>
      </c>
      <c r="P24" s="355">
        <v>0.17430000000000001</v>
      </c>
      <c r="Q24" s="355">
        <v>0.27429999999999999</v>
      </c>
      <c r="R24" s="355">
        <v>0.34320000000000001</v>
      </c>
      <c r="S24" s="355">
        <v>0.20619999999999999</v>
      </c>
      <c r="T24" s="355">
        <v>0.1817</v>
      </c>
      <c r="U24" s="355">
        <v>0.25769999999999998</v>
      </c>
      <c r="V24" s="355">
        <v>0.31979999999999997</v>
      </c>
      <c r="W24" s="355">
        <v>0.31979999999999997</v>
      </c>
      <c r="X24" s="355">
        <v>0.37030000000000002</v>
      </c>
      <c r="Y24" s="355">
        <v>0.37830000000000003</v>
      </c>
    </row>
    <row r="25" spans="1:25" x14ac:dyDescent="0.2">
      <c r="A25" s="116" t="s">
        <v>60</v>
      </c>
      <c r="B25" s="260"/>
      <c r="C25" s="117">
        <v>8.27</v>
      </c>
      <c r="D25" s="117">
        <v>8.27</v>
      </c>
      <c r="E25" s="118">
        <v>11.55</v>
      </c>
      <c r="F25" s="140"/>
      <c r="G25" s="140"/>
      <c r="H25" s="255">
        <v>0.34799999999999998</v>
      </c>
      <c r="I25" s="255"/>
      <c r="J25" s="355">
        <v>0.2873</v>
      </c>
      <c r="K25" s="355">
        <v>0.2873</v>
      </c>
      <c r="L25" s="355">
        <v>0.28499999999999998</v>
      </c>
      <c r="M25" s="355">
        <v>0.2792</v>
      </c>
      <c r="N25" s="355">
        <v>0.24759999999999999</v>
      </c>
      <c r="O25" s="355">
        <v>0.25590000000000002</v>
      </c>
      <c r="P25" s="355">
        <v>0.17430000000000001</v>
      </c>
      <c r="Q25" s="355">
        <v>0</v>
      </c>
      <c r="R25" s="355">
        <v>0</v>
      </c>
      <c r="S25" s="355">
        <v>0</v>
      </c>
      <c r="T25" s="355">
        <v>0</v>
      </c>
      <c r="U25" s="355">
        <v>0</v>
      </c>
      <c r="V25" s="355">
        <v>0</v>
      </c>
      <c r="W25" s="355">
        <v>0</v>
      </c>
      <c r="X25" s="355">
        <v>0</v>
      </c>
      <c r="Y25" s="355">
        <v>0</v>
      </c>
    </row>
    <row r="26" spans="1:25" x14ac:dyDescent="0.2">
      <c r="A26" s="116" t="s">
        <v>61</v>
      </c>
      <c r="B26" s="260"/>
      <c r="C26" s="117">
        <v>8.27</v>
      </c>
      <c r="D26" s="117">
        <v>8.27</v>
      </c>
      <c r="E26" s="118">
        <v>11.55</v>
      </c>
      <c r="F26" s="140">
        <v>14.09</v>
      </c>
      <c r="G26" s="140"/>
      <c r="H26" s="255">
        <v>0.34799999999999998</v>
      </c>
      <c r="I26" s="255">
        <v>0.37640000000000001</v>
      </c>
      <c r="J26" s="355">
        <v>0.2873</v>
      </c>
      <c r="K26" s="355">
        <v>0.2873</v>
      </c>
      <c r="L26" s="355">
        <v>0.28499999999999998</v>
      </c>
      <c r="M26" s="355">
        <v>0.2792</v>
      </c>
      <c r="N26" s="355">
        <v>0.24759999999999999</v>
      </c>
      <c r="O26" s="355">
        <v>0.25590000000000002</v>
      </c>
      <c r="P26" s="355">
        <v>0.17430000000000001</v>
      </c>
      <c r="Q26" s="355">
        <v>0.27429999999999999</v>
      </c>
      <c r="R26" s="355">
        <v>0.34320000000000001</v>
      </c>
      <c r="S26" s="355">
        <v>0.20619999999999999</v>
      </c>
      <c r="T26" s="355">
        <v>0.1817</v>
      </c>
      <c r="U26" s="355">
        <v>0.25769999999999998</v>
      </c>
      <c r="V26" s="355">
        <v>0.31979999999999997</v>
      </c>
      <c r="W26" s="355">
        <v>0.31979999999999997</v>
      </c>
      <c r="X26" s="355">
        <v>0.37030000000000002</v>
      </c>
      <c r="Y26" s="355">
        <v>0.37830000000000003</v>
      </c>
    </row>
    <row r="27" spans="1:25" x14ac:dyDescent="0.2">
      <c r="A27" s="116" t="s">
        <v>62</v>
      </c>
      <c r="B27" s="260"/>
      <c r="C27" s="117">
        <v>5.7</v>
      </c>
      <c r="D27" s="117">
        <v>5.7</v>
      </c>
      <c r="E27" s="118">
        <v>8.5</v>
      </c>
      <c r="F27" s="140">
        <v>9.2100000000000009</v>
      </c>
      <c r="G27" s="140"/>
      <c r="H27" s="255">
        <v>0.2276</v>
      </c>
      <c r="I27" s="255">
        <v>0.2571</v>
      </c>
      <c r="J27" s="355">
        <v>0.26319999999999999</v>
      </c>
      <c r="K27" s="355">
        <v>0.27760000000000001</v>
      </c>
      <c r="L27" s="355">
        <v>0.24149999999999999</v>
      </c>
      <c r="M27" s="355">
        <v>0.2843</v>
      </c>
      <c r="N27" s="355">
        <v>0.27139999999999997</v>
      </c>
      <c r="O27" s="355">
        <v>0.2833</v>
      </c>
      <c r="P27" s="355">
        <v>0.2122</v>
      </c>
      <c r="Q27" s="355">
        <v>0.28849999999999998</v>
      </c>
      <c r="R27" s="355">
        <v>0.33360000000000001</v>
      </c>
      <c r="S27" s="355">
        <v>0.2843</v>
      </c>
      <c r="T27" s="355">
        <v>0.25850000000000001</v>
      </c>
      <c r="U27" s="355">
        <v>0.31040000000000001</v>
      </c>
      <c r="V27" s="355">
        <v>0.35830000000000001</v>
      </c>
      <c r="W27" s="355">
        <v>0.35830000000000001</v>
      </c>
      <c r="X27" s="355">
        <v>0.28349999999999997</v>
      </c>
      <c r="Y27" s="355">
        <v>0.27079999999999999</v>
      </c>
    </row>
    <row r="28" spans="1:25" x14ac:dyDescent="0.2">
      <c r="A28" s="116" t="s">
        <v>63</v>
      </c>
      <c r="B28" s="260"/>
      <c r="C28" s="117">
        <v>13.63</v>
      </c>
      <c r="D28" s="117">
        <v>13.63</v>
      </c>
      <c r="E28" s="118"/>
      <c r="F28" s="140"/>
      <c r="G28" s="140"/>
      <c r="H28" s="255"/>
      <c r="I28" s="2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</row>
    <row r="29" spans="1:25" x14ac:dyDescent="0.2">
      <c r="A29" s="116" t="s">
        <v>64</v>
      </c>
      <c r="B29" s="260"/>
      <c r="C29" s="117"/>
      <c r="D29" s="117"/>
      <c r="E29" s="118">
        <v>13.14</v>
      </c>
      <c r="F29" s="140">
        <v>16.11</v>
      </c>
      <c r="G29" s="140"/>
      <c r="H29" s="255">
        <v>0.39810000000000001</v>
      </c>
      <c r="I29" s="255">
        <v>0.43240000000000001</v>
      </c>
      <c r="J29" s="355">
        <v>0.33329999999999999</v>
      </c>
      <c r="K29" s="355">
        <v>0.33329999999999999</v>
      </c>
      <c r="L29" s="355">
        <v>0.3306</v>
      </c>
      <c r="M29" s="355">
        <v>0.32979999999999998</v>
      </c>
      <c r="N29" s="355">
        <v>0.31490000000000001</v>
      </c>
      <c r="O29" s="355">
        <v>0.3286</v>
      </c>
      <c r="P29" s="355">
        <v>0.24610000000000001</v>
      </c>
      <c r="Q29" s="355">
        <v>0.33460000000000001</v>
      </c>
      <c r="R29" s="355">
        <v>0.39810000000000001</v>
      </c>
      <c r="S29" s="355">
        <v>0.32969999999999999</v>
      </c>
      <c r="T29" s="355">
        <v>0.29980000000000001</v>
      </c>
      <c r="U29" s="355">
        <v>0.36009999999999998</v>
      </c>
      <c r="V29" s="355">
        <v>0.41560000000000002</v>
      </c>
      <c r="W29" s="355">
        <v>0.41560000000000002</v>
      </c>
      <c r="X29" s="355">
        <v>0.42959999999999998</v>
      </c>
      <c r="Y29" s="355">
        <v>0.43880000000000002</v>
      </c>
    </row>
    <row r="30" spans="1:25" ht="13.5" thickBot="1" x14ac:dyDescent="0.25">
      <c r="A30" s="240" t="s">
        <v>65</v>
      </c>
      <c r="B30" s="261"/>
      <c r="C30" s="241"/>
      <c r="D30" s="241"/>
      <c r="E30" s="242">
        <v>14.46</v>
      </c>
      <c r="F30" s="243">
        <v>17.72</v>
      </c>
      <c r="G30" s="243"/>
      <c r="H30" s="256">
        <v>0.438</v>
      </c>
      <c r="I30" s="256">
        <v>0.47570000000000001</v>
      </c>
      <c r="J30" s="355">
        <v>0.36659999999999998</v>
      </c>
      <c r="K30" s="355">
        <v>0.36659999999999998</v>
      </c>
      <c r="L30" s="355">
        <v>0.36359999999999998</v>
      </c>
      <c r="M30" s="355">
        <v>0.36270000000000002</v>
      </c>
      <c r="N30" s="355">
        <v>0.34639999999999999</v>
      </c>
      <c r="O30" s="355">
        <v>0.3614</v>
      </c>
      <c r="P30" s="355">
        <v>0.2707</v>
      </c>
      <c r="Q30" s="355">
        <v>0.36809999999999998</v>
      </c>
      <c r="R30" s="355">
        <v>0.43890000000000001</v>
      </c>
      <c r="S30" s="355">
        <v>0.36270000000000002</v>
      </c>
      <c r="T30" s="355">
        <v>0.32979999999999998</v>
      </c>
      <c r="U30" s="355">
        <v>0.39610000000000001</v>
      </c>
      <c r="V30" s="355">
        <v>0.4572</v>
      </c>
      <c r="W30" s="355">
        <v>0.4572</v>
      </c>
      <c r="X30" s="355">
        <v>0.47249999999999998</v>
      </c>
      <c r="Y30" s="355">
        <v>0.48270000000000002</v>
      </c>
    </row>
    <row r="31" spans="1:25" ht="13.5" thickBot="1" x14ac:dyDescent="0.25">
      <c r="A31" s="116" t="s">
        <v>77</v>
      </c>
      <c r="B31" s="244"/>
      <c r="C31" s="244"/>
      <c r="D31" s="244"/>
      <c r="E31" s="244"/>
      <c r="F31" s="244"/>
      <c r="G31" s="263"/>
      <c r="H31" s="255"/>
      <c r="I31" s="255">
        <v>1.44E-2</v>
      </c>
      <c r="J31" s="355">
        <v>1.4500000000000001E-2</v>
      </c>
      <c r="K31" s="355">
        <v>1.4500000000000001E-2</v>
      </c>
      <c r="L31" s="355">
        <v>1.4500000000000001E-2</v>
      </c>
      <c r="M31" s="355">
        <v>1.35E-2</v>
      </c>
      <c r="N31" s="355">
        <v>1.35E-2</v>
      </c>
      <c r="O31" s="355">
        <v>1.4500000000000001E-2</v>
      </c>
      <c r="P31" s="355">
        <v>1.2999999999999999E-2</v>
      </c>
      <c r="Q31" s="355">
        <v>1.2999999999999999E-2</v>
      </c>
      <c r="R31" s="355">
        <v>1.38E-2</v>
      </c>
      <c r="S31" s="355">
        <v>1.4500000000000001E-2</v>
      </c>
      <c r="T31" s="355">
        <v>1.4500000000000001E-2</v>
      </c>
      <c r="U31" s="355">
        <v>1.4500000000000001E-2</v>
      </c>
      <c r="V31" s="355">
        <v>1.4500000000000001E-2</v>
      </c>
      <c r="W31" s="355">
        <v>1.4500000000000001E-2</v>
      </c>
      <c r="X31" s="355">
        <v>1.4500000000000001E-2</v>
      </c>
      <c r="Y31" s="355">
        <v>1.4500000000000001E-2</v>
      </c>
    </row>
    <row r="32" spans="1:25" ht="13.5" thickBot="1" x14ac:dyDescent="0.25">
      <c r="A32" s="275" t="s">
        <v>78</v>
      </c>
      <c r="B32" s="276"/>
      <c r="C32" s="277"/>
      <c r="D32" s="277"/>
      <c r="E32" s="277"/>
      <c r="F32" s="277"/>
      <c r="G32" s="277"/>
      <c r="H32" s="256"/>
      <c r="I32" s="278">
        <v>3.9199999999999999E-2</v>
      </c>
      <c r="J32" s="358">
        <v>3.95E-2</v>
      </c>
      <c r="K32" s="358">
        <v>3.95E-2</v>
      </c>
      <c r="L32" s="358">
        <v>3.95E-2</v>
      </c>
      <c r="M32" s="358">
        <v>3.85E-2</v>
      </c>
      <c r="N32" s="358">
        <v>3.85E-2</v>
      </c>
      <c r="O32" s="358">
        <v>3.95E-2</v>
      </c>
      <c r="P32" s="358">
        <v>3.5499999999999997E-2</v>
      </c>
      <c r="Q32" s="358">
        <v>3.5499999999999997E-2</v>
      </c>
      <c r="R32" s="358">
        <v>3.7499999999999999E-2</v>
      </c>
      <c r="S32" s="358">
        <v>3.95E-2</v>
      </c>
      <c r="T32" s="358">
        <v>3.95E-2</v>
      </c>
      <c r="U32" s="358">
        <v>3.95E-2</v>
      </c>
      <c r="V32" s="358">
        <v>3.95E-2</v>
      </c>
      <c r="W32" s="358">
        <v>3.95E-2</v>
      </c>
      <c r="X32" s="358">
        <v>3.95E-2</v>
      </c>
      <c r="Y32" s="358">
        <v>3.95E-2</v>
      </c>
    </row>
    <row r="33" spans="1:25" ht="13.5" thickBot="1" x14ac:dyDescent="0.25">
      <c r="A33" s="275" t="s">
        <v>187</v>
      </c>
      <c r="B33" s="276"/>
      <c r="C33" s="277"/>
      <c r="D33" s="277"/>
      <c r="E33" s="277"/>
      <c r="F33" s="277"/>
      <c r="G33" s="277"/>
      <c r="H33" s="256"/>
      <c r="I33" s="278"/>
      <c r="J33" s="358"/>
      <c r="K33" s="358"/>
      <c r="L33" s="358"/>
      <c r="M33" s="358"/>
      <c r="N33" s="358"/>
      <c r="O33" s="358"/>
      <c r="P33" s="359">
        <v>1.2999999999999999E-2</v>
      </c>
      <c r="Q33" s="359">
        <v>1.2999999999999999E-2</v>
      </c>
      <c r="R33" s="359">
        <v>1.38E-2</v>
      </c>
      <c r="S33" s="359">
        <v>1.4500000000000001E-2</v>
      </c>
      <c r="T33" s="359">
        <v>1.4500000000000001E-2</v>
      </c>
      <c r="U33" s="359">
        <v>1.4500000000000001E-2</v>
      </c>
      <c r="V33" s="359">
        <v>1.4500000000000001E-2</v>
      </c>
      <c r="W33" s="359">
        <v>1.4500000000000001E-2</v>
      </c>
      <c r="X33" s="359">
        <v>1.4500000000000001E-2</v>
      </c>
      <c r="Y33" s="359">
        <v>1.4500000000000001E-2</v>
      </c>
    </row>
  </sheetData>
  <phoneticPr fontId="0" type="noConversion"/>
  <dataValidations xWindow="812" yWindow="417" count="1">
    <dataValidation allowBlank="1" showInputMessage="1" showErrorMessage="1" prompt="Cellule interdite_x000a_Verboden zone" sqref="A19:F33 G18:I33 A2:B16" xr:uid="{00000000-0002-0000-0100-000000000000}"/>
  </dataValidations>
  <pageMargins left="0.38" right="0.27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59"/>
  <sheetViews>
    <sheetView showGridLines="0" topLeftCell="A16" workbookViewId="0">
      <selection activeCell="E58" sqref="E58"/>
    </sheetView>
  </sheetViews>
  <sheetFormatPr defaultColWidth="9.140625" defaultRowHeight="12.75" outlineLevelRow="1" x14ac:dyDescent="0.2"/>
  <cols>
    <col min="1" max="1" width="3.28515625" style="249" customWidth="1"/>
    <col min="2" max="3" width="8.7109375" style="249" customWidth="1"/>
    <col min="4" max="4" width="12.140625" style="249" customWidth="1"/>
    <col min="5" max="5" width="12.5703125" style="6" customWidth="1"/>
    <col min="6" max="6" width="9.140625" style="249" customWidth="1"/>
    <col min="7" max="7" width="14.28515625" style="6" customWidth="1"/>
    <col min="8" max="8" width="11.85546875" style="6" customWidth="1"/>
    <col min="9" max="9" width="7" style="249" customWidth="1"/>
    <col min="10" max="10" width="9.42578125" style="249" customWidth="1"/>
    <col min="11" max="11" width="3.5703125" style="249" customWidth="1"/>
    <col min="12" max="16384" width="9.140625" style="249"/>
  </cols>
  <sheetData>
    <row r="1" spans="1:13" s="248" customFormat="1" ht="25.5" customHeight="1" x14ac:dyDescent="0.35">
      <c r="A1" s="376" t="s">
        <v>118</v>
      </c>
      <c r="B1" s="377"/>
      <c r="C1" s="377"/>
      <c r="D1" s="377"/>
      <c r="E1" s="377"/>
      <c r="F1" s="377"/>
      <c r="G1" s="377"/>
      <c r="H1" s="377"/>
      <c r="I1" s="377"/>
      <c r="J1" s="377"/>
      <c r="K1" s="378"/>
      <c r="L1" s="249"/>
      <c r="M1" s="249"/>
    </row>
    <row r="2" spans="1:13" s="248" customFormat="1" ht="12.75" customHeight="1" thickBot="1" x14ac:dyDescent="0.4">
      <c r="A2" s="280"/>
      <c r="B2" s="343"/>
      <c r="C2" s="343"/>
      <c r="D2" s="281"/>
      <c r="E2" s="281"/>
      <c r="F2" s="281"/>
      <c r="G2" s="281"/>
      <c r="H2" s="281"/>
      <c r="I2" s="281"/>
      <c r="J2" s="281"/>
      <c r="K2" s="339"/>
      <c r="L2" s="249"/>
      <c r="M2" s="249"/>
    </row>
    <row r="3" spans="1:13" ht="13.5" customHeight="1" thickBot="1" x14ac:dyDescent="0.3">
      <c r="A3" s="282"/>
      <c r="B3" s="379" t="s">
        <v>119</v>
      </c>
      <c r="C3" s="380"/>
      <c r="D3" s="283"/>
      <c r="E3" s="284"/>
      <c r="F3" s="283"/>
      <c r="G3" s="284"/>
      <c r="H3" s="284"/>
      <c r="I3" s="284"/>
      <c r="J3" s="284"/>
      <c r="K3" s="344"/>
    </row>
    <row r="4" spans="1:13" s="250" customFormat="1" ht="17.25" customHeight="1" thickBot="1" x14ac:dyDescent="0.25">
      <c r="A4" s="285"/>
      <c r="B4" s="286"/>
      <c r="C4" s="286"/>
      <c r="D4" s="336"/>
      <c r="E4" s="338" t="s">
        <v>120</v>
      </c>
      <c r="F4" s="338"/>
      <c r="G4" s="337"/>
      <c r="H4" s="289" t="s">
        <v>121</v>
      </c>
      <c r="I4" s="292"/>
      <c r="J4" s="381" t="s">
        <v>115</v>
      </c>
      <c r="K4" s="382"/>
    </row>
    <row r="5" spans="1:13" s="250" customFormat="1" ht="9.75" customHeight="1" thickTop="1" thickBot="1" x14ac:dyDescent="0.25">
      <c r="A5" s="293"/>
      <c r="B5" s="294"/>
      <c r="C5" s="294"/>
      <c r="D5" s="295"/>
      <c r="E5" s="296"/>
      <c r="F5" s="297"/>
      <c r="G5" s="298"/>
      <c r="H5" s="299"/>
      <c r="I5" s="283"/>
      <c r="J5" s="300"/>
      <c r="K5" s="301"/>
    </row>
    <row r="6" spans="1:13" ht="20.25" customHeight="1" thickBot="1" x14ac:dyDescent="0.3">
      <c r="A6" s="302" t="s">
        <v>122</v>
      </c>
      <c r="B6" s="303"/>
      <c r="C6" s="303"/>
      <c r="D6" s="303"/>
      <c r="E6" s="304"/>
      <c r="F6" s="383"/>
      <c r="G6" s="384"/>
      <c r="H6" s="384"/>
      <c r="I6" s="384"/>
      <c r="J6" s="384"/>
      <c r="K6" s="385"/>
    </row>
    <row r="7" spans="1:13" s="251" customFormat="1" ht="8.25" x14ac:dyDescent="0.15">
      <c r="A7" s="305"/>
      <c r="B7" s="306"/>
      <c r="C7" s="306"/>
      <c r="D7" s="306"/>
      <c r="E7" s="307"/>
      <c r="F7" s="306"/>
      <c r="G7" s="307"/>
      <c r="H7" s="307"/>
      <c r="I7" s="306"/>
      <c r="J7" s="306"/>
      <c r="K7" s="308"/>
    </row>
    <row r="8" spans="1:13" ht="15.75" x14ac:dyDescent="0.25">
      <c r="A8" s="302" t="s">
        <v>123</v>
      </c>
      <c r="B8" s="283"/>
      <c r="C8" s="283"/>
      <c r="D8" s="283"/>
      <c r="E8" s="284"/>
      <c r="F8" s="283"/>
      <c r="G8" s="284"/>
      <c r="H8" s="284"/>
      <c r="I8" s="283"/>
      <c r="J8" s="283"/>
      <c r="K8" s="309"/>
    </row>
    <row r="9" spans="1:13" ht="7.5" customHeight="1" thickBot="1" x14ac:dyDescent="0.3">
      <c r="A9" s="302"/>
      <c r="B9" s="283"/>
      <c r="C9" s="283"/>
      <c r="D9" s="283"/>
      <c r="E9" s="284"/>
      <c r="F9" s="283"/>
      <c r="G9" s="284"/>
      <c r="H9" s="284"/>
      <c r="I9" s="283"/>
      <c r="J9" s="283"/>
      <c r="K9" s="309"/>
    </row>
    <row r="10" spans="1:13" ht="16.5" thickBot="1" x14ac:dyDescent="0.3">
      <c r="A10" s="282"/>
      <c r="B10" s="310" t="s">
        <v>124</v>
      </c>
      <c r="C10" s="386"/>
      <c r="D10" s="387"/>
      <c r="E10" s="387"/>
      <c r="F10" s="387"/>
      <c r="G10" s="387"/>
      <c r="H10" s="387"/>
      <c r="I10" s="387"/>
      <c r="J10" s="387"/>
      <c r="K10" s="388"/>
    </row>
    <row r="11" spans="1:13" ht="16.5" thickBot="1" x14ac:dyDescent="0.3">
      <c r="A11" s="282"/>
      <c r="B11" s="310" t="s">
        <v>125</v>
      </c>
      <c r="C11" s="386"/>
      <c r="D11" s="388"/>
      <c r="E11" s="283"/>
      <c r="F11" s="283"/>
      <c r="G11" s="283"/>
      <c r="H11" s="311" t="s">
        <v>126</v>
      </c>
      <c r="I11" s="386"/>
      <c r="J11" s="387"/>
      <c r="K11" s="388"/>
    </row>
    <row r="12" spans="1:13" ht="16.5" thickBot="1" x14ac:dyDescent="0.3">
      <c r="A12" s="282"/>
      <c r="B12" s="311" t="s">
        <v>90</v>
      </c>
      <c r="C12" s="386"/>
      <c r="D12" s="388"/>
      <c r="E12" s="284"/>
      <c r="F12" s="283"/>
      <c r="G12" s="284"/>
      <c r="H12" s="311" t="s">
        <v>127</v>
      </c>
      <c r="I12" s="386"/>
      <c r="J12" s="387"/>
      <c r="K12" s="388"/>
    </row>
    <row r="13" spans="1:13" ht="16.5" customHeight="1" thickBot="1" x14ac:dyDescent="0.3">
      <c r="A13" s="282"/>
      <c r="B13" s="311" t="s">
        <v>91</v>
      </c>
      <c r="C13" s="392"/>
      <c r="D13" s="393"/>
      <c r="E13" s="307"/>
      <c r="F13" s="283"/>
      <c r="G13" s="284"/>
      <c r="H13" s="311" t="s">
        <v>128</v>
      </c>
      <c r="I13" s="386"/>
      <c r="J13" s="387"/>
      <c r="K13" s="388"/>
    </row>
    <row r="14" spans="1:13" s="251" customFormat="1" ht="16.5" thickBot="1" x14ac:dyDescent="0.3">
      <c r="A14" s="305"/>
      <c r="B14" s="311" t="s">
        <v>96</v>
      </c>
      <c r="C14" s="394"/>
      <c r="D14" s="387"/>
      <c r="E14" s="387"/>
      <c r="F14" s="388"/>
      <c r="G14" s="307"/>
      <c r="H14" s="307"/>
      <c r="I14" s="306"/>
      <c r="J14" s="306"/>
      <c r="K14" s="308"/>
    </row>
    <row r="15" spans="1:13" s="251" customFormat="1" ht="18" x14ac:dyDescent="0.25">
      <c r="A15" s="305"/>
      <c r="B15" s="311"/>
      <c r="C15" s="312"/>
      <c r="D15" s="312"/>
      <c r="E15" s="312"/>
      <c r="F15" s="312"/>
      <c r="G15" s="307"/>
      <c r="H15" s="307"/>
      <c r="I15" s="306"/>
      <c r="J15" s="306"/>
      <c r="K15" s="308"/>
    </row>
    <row r="16" spans="1:13" ht="15.75" x14ac:dyDescent="0.25">
      <c r="A16" s="302" t="s">
        <v>129</v>
      </c>
      <c r="B16" s="306"/>
      <c r="C16" s="306"/>
      <c r="D16" s="306"/>
      <c r="E16" s="307"/>
      <c r="F16" s="306"/>
      <c r="G16" s="284"/>
      <c r="H16" s="284"/>
      <c r="I16" s="283"/>
      <c r="J16" s="283"/>
      <c r="K16" s="309"/>
    </row>
    <row r="17" spans="1:14" ht="9" customHeight="1" x14ac:dyDescent="0.25">
      <c r="A17" s="302"/>
      <c r="B17" s="306"/>
      <c r="C17" s="306"/>
      <c r="D17" s="306"/>
      <c r="E17" s="307"/>
      <c r="F17" s="306"/>
      <c r="G17" s="284"/>
      <c r="H17" s="284"/>
      <c r="I17" s="283"/>
      <c r="J17" s="283"/>
      <c r="K17" s="309"/>
    </row>
    <row r="18" spans="1:14" s="252" customFormat="1" ht="13.5" customHeight="1" thickBot="1" x14ac:dyDescent="0.25">
      <c r="A18" s="313"/>
      <c r="B18" s="314" t="s">
        <v>174</v>
      </c>
      <c r="C18" s="314"/>
      <c r="D18" s="314"/>
      <c r="E18" s="315"/>
      <c r="F18" s="314"/>
      <c r="G18" s="315"/>
      <c r="H18" s="315"/>
      <c r="I18" s="314"/>
      <c r="J18" s="314"/>
      <c r="K18" s="316"/>
    </row>
    <row r="19" spans="1:14" ht="16.5" thickBot="1" x14ac:dyDescent="0.3">
      <c r="A19" s="282"/>
      <c r="B19" s="310" t="s">
        <v>130</v>
      </c>
      <c r="C19" s="386"/>
      <c r="D19" s="387"/>
      <c r="E19" s="387"/>
      <c r="F19" s="388"/>
      <c r="G19" s="317" t="s">
        <v>131</v>
      </c>
      <c r="H19" s="386"/>
      <c r="I19" s="387"/>
      <c r="J19" s="387"/>
      <c r="K19" s="388"/>
    </row>
    <row r="20" spans="1:14" x14ac:dyDescent="0.2">
      <c r="A20" s="282"/>
      <c r="B20" s="283"/>
      <c r="C20" s="283"/>
      <c r="D20" s="283"/>
      <c r="E20" s="284"/>
      <c r="F20" s="283"/>
      <c r="G20" s="284"/>
      <c r="H20" s="284"/>
      <c r="I20" s="283"/>
      <c r="J20" s="283"/>
      <c r="K20" s="309"/>
    </row>
    <row r="21" spans="1:14" ht="13.5" thickBot="1" x14ac:dyDescent="0.25">
      <c r="A21" s="282"/>
      <c r="B21" s="283" t="s">
        <v>175</v>
      </c>
      <c r="C21" s="283"/>
      <c r="D21" s="283"/>
      <c r="E21" s="284"/>
      <c r="F21" s="283"/>
      <c r="G21" s="284"/>
      <c r="H21" s="284"/>
      <c r="I21" s="283"/>
      <c r="J21" s="283"/>
      <c r="K21" s="309"/>
    </row>
    <row r="22" spans="1:14" ht="16.5" thickBot="1" x14ac:dyDescent="0.3">
      <c r="A22" s="282"/>
      <c r="B22" s="310" t="s">
        <v>130</v>
      </c>
      <c r="C22" s="386"/>
      <c r="D22" s="387"/>
      <c r="E22" s="387"/>
      <c r="F22" s="388"/>
      <c r="G22" s="317" t="s">
        <v>131</v>
      </c>
      <c r="H22" s="386"/>
      <c r="I22" s="387"/>
      <c r="J22" s="387"/>
      <c r="K22" s="388"/>
    </row>
    <row r="23" spans="1:14" s="251" customFormat="1" x14ac:dyDescent="0.2">
      <c r="A23" s="305"/>
      <c r="B23" s="283"/>
      <c r="C23" s="283"/>
      <c r="D23" s="283"/>
      <c r="E23" s="284"/>
      <c r="F23" s="283"/>
      <c r="G23" s="307"/>
      <c r="H23" s="307"/>
      <c r="I23" s="306"/>
      <c r="J23" s="306"/>
      <c r="K23" s="308"/>
    </row>
    <row r="24" spans="1:14" ht="15.75" x14ac:dyDescent="0.25">
      <c r="A24" s="302" t="s">
        <v>176</v>
      </c>
      <c r="B24" s="306"/>
      <c r="C24" s="306"/>
      <c r="D24" s="306"/>
      <c r="E24" s="307"/>
      <c r="F24" s="306"/>
      <c r="G24" s="284"/>
      <c r="H24" s="284"/>
      <c r="I24" s="283"/>
      <c r="J24" s="283"/>
      <c r="K24" s="309"/>
      <c r="N24" s="6"/>
    </row>
    <row r="25" spans="1:14" ht="12.75" customHeight="1" thickBot="1" x14ac:dyDescent="0.3">
      <c r="A25" s="302"/>
      <c r="B25" s="306"/>
      <c r="C25" s="306"/>
      <c r="D25" s="306"/>
      <c r="E25" s="307"/>
      <c r="F25" s="306"/>
      <c r="G25" s="284"/>
      <c r="H25" s="284"/>
      <c r="I25" s="283"/>
      <c r="J25" s="283"/>
      <c r="K25" s="309"/>
      <c r="N25" s="6"/>
    </row>
    <row r="26" spans="1:14" ht="20.25" customHeight="1" thickBot="1" x14ac:dyDescent="0.3">
      <c r="A26" s="282"/>
      <c r="B26" s="283" t="s">
        <v>124</v>
      </c>
      <c r="C26" s="386"/>
      <c r="D26" s="387"/>
      <c r="E26" s="387"/>
      <c r="F26" s="387"/>
      <c r="G26" s="387"/>
      <c r="H26" s="387"/>
      <c r="I26" s="387"/>
      <c r="J26" s="387"/>
      <c r="K26" s="388"/>
    </row>
    <row r="27" spans="1:14" ht="16.5" thickBot="1" x14ac:dyDescent="0.3">
      <c r="A27" s="282"/>
      <c r="B27" s="283" t="s">
        <v>125</v>
      </c>
      <c r="C27" s="373"/>
      <c r="D27" s="375"/>
      <c r="E27" s="284" t="s">
        <v>127</v>
      </c>
      <c r="F27" s="373"/>
      <c r="G27" s="375"/>
      <c r="H27" s="284" t="s">
        <v>132</v>
      </c>
      <c r="I27" s="373"/>
      <c r="J27" s="374"/>
      <c r="K27" s="375"/>
    </row>
    <row r="28" spans="1:14" s="251" customFormat="1" ht="16.5" thickBot="1" x14ac:dyDescent="0.3">
      <c r="A28" s="305"/>
      <c r="B28" s="283" t="s">
        <v>126</v>
      </c>
      <c r="C28" s="386"/>
      <c r="D28" s="388"/>
      <c r="E28" s="284"/>
      <c r="F28" s="283"/>
      <c r="G28" s="307"/>
      <c r="H28" s="307"/>
      <c r="I28" s="306"/>
      <c r="J28" s="306"/>
      <c r="K28" s="308"/>
    </row>
    <row r="29" spans="1:14" s="251" customFormat="1" ht="18" x14ac:dyDescent="0.25">
      <c r="A29" s="305"/>
      <c r="B29" s="283"/>
      <c r="C29" s="312"/>
      <c r="D29" s="312"/>
      <c r="E29" s="284"/>
      <c r="F29" s="283"/>
      <c r="G29" s="307"/>
      <c r="H29" s="307"/>
      <c r="I29" s="306"/>
      <c r="J29" s="306"/>
      <c r="K29" s="308"/>
    </row>
    <row r="30" spans="1:14" ht="15.75" x14ac:dyDescent="0.25">
      <c r="A30" s="302" t="s">
        <v>133</v>
      </c>
      <c r="B30" s="306"/>
      <c r="C30" s="306"/>
      <c r="D30" s="306"/>
      <c r="E30" s="307"/>
      <c r="F30" s="306"/>
      <c r="G30" s="284"/>
      <c r="H30" s="284"/>
      <c r="I30" s="283"/>
      <c r="J30" s="283"/>
      <c r="K30" s="309"/>
    </row>
    <row r="31" spans="1:14" ht="8.25" customHeight="1" thickBot="1" x14ac:dyDescent="0.3">
      <c r="A31" s="302"/>
      <c r="B31" s="306"/>
      <c r="C31" s="306"/>
      <c r="D31" s="306"/>
      <c r="E31" s="307"/>
      <c r="F31" s="306"/>
      <c r="G31" s="284"/>
      <c r="H31" s="284"/>
      <c r="I31" s="283"/>
      <c r="J31" s="283"/>
      <c r="K31" s="309"/>
    </row>
    <row r="32" spans="1:14" ht="16.5" thickBot="1" x14ac:dyDescent="0.3">
      <c r="A32" s="282"/>
      <c r="B32" s="283" t="s">
        <v>134</v>
      </c>
      <c r="C32" s="283"/>
      <c r="D32" s="283"/>
      <c r="E32" s="386"/>
      <c r="F32" s="387"/>
      <c r="G32" s="387"/>
      <c r="H32" s="387"/>
      <c r="I32" s="387"/>
      <c r="J32" s="387"/>
      <c r="K32" s="388"/>
    </row>
    <row r="33" spans="1:11" s="251" customFormat="1" ht="16.5" thickBot="1" x14ac:dyDescent="0.3">
      <c r="A33" s="305"/>
      <c r="B33" s="283" t="s">
        <v>135</v>
      </c>
      <c r="C33" s="283"/>
      <c r="D33" s="283"/>
      <c r="E33" s="386"/>
      <c r="F33" s="387"/>
      <c r="G33" s="387"/>
      <c r="H33" s="387"/>
      <c r="I33" s="387"/>
      <c r="J33" s="387"/>
      <c r="K33" s="388"/>
    </row>
    <row r="34" spans="1:11" s="251" customFormat="1" ht="18" x14ac:dyDescent="0.25">
      <c r="A34" s="305"/>
      <c r="B34" s="283"/>
      <c r="C34" s="283"/>
      <c r="D34" s="283"/>
      <c r="E34" s="312"/>
      <c r="F34" s="312"/>
      <c r="G34" s="307"/>
      <c r="H34" s="307"/>
      <c r="I34" s="306"/>
      <c r="J34" s="306"/>
      <c r="K34" s="308"/>
    </row>
    <row r="35" spans="1:11" ht="15.75" x14ac:dyDescent="0.25">
      <c r="A35" s="302" t="s">
        <v>136</v>
      </c>
      <c r="B35" s="306"/>
      <c r="C35" s="306"/>
      <c r="D35" s="306"/>
      <c r="E35" s="307"/>
      <c r="F35" s="306"/>
      <c r="G35" s="284"/>
      <c r="H35" s="284"/>
      <c r="I35" s="283"/>
      <c r="J35" s="283"/>
      <c r="K35" s="309"/>
    </row>
    <row r="36" spans="1:11" ht="9.75" customHeight="1" thickBot="1" x14ac:dyDescent="0.3">
      <c r="A36" s="302"/>
      <c r="B36" s="306"/>
      <c r="C36" s="306"/>
      <c r="D36" s="306"/>
      <c r="E36" s="307"/>
      <c r="F36" s="306"/>
      <c r="G36" s="284"/>
      <c r="H36" s="284"/>
      <c r="I36" s="283"/>
      <c r="J36" s="283"/>
      <c r="K36" s="309"/>
    </row>
    <row r="37" spans="1:11" ht="16.5" thickBot="1" x14ac:dyDescent="0.3">
      <c r="A37" s="282"/>
      <c r="B37" s="283" t="s">
        <v>137</v>
      </c>
      <c r="C37" s="283"/>
      <c r="D37" s="386"/>
      <c r="E37" s="387"/>
      <c r="F37" s="388"/>
      <c r="G37" s="284" t="s">
        <v>139</v>
      </c>
      <c r="H37" s="386"/>
      <c r="I37" s="387"/>
      <c r="J37" s="387"/>
      <c r="K37" s="388"/>
    </row>
    <row r="38" spans="1:11" s="251" customFormat="1" ht="18" x14ac:dyDescent="0.25">
      <c r="A38" s="305"/>
      <c r="B38" s="283" t="s">
        <v>138</v>
      </c>
      <c r="C38" s="283"/>
      <c r="D38" s="283"/>
      <c r="E38" s="312"/>
      <c r="F38" s="283"/>
      <c r="G38" s="307"/>
      <c r="H38" s="307"/>
      <c r="I38" s="306"/>
      <c r="J38" s="306"/>
      <c r="K38" s="308"/>
    </row>
    <row r="39" spans="1:11" s="251" customFormat="1" ht="18" x14ac:dyDescent="0.25">
      <c r="A39" s="305"/>
      <c r="B39" s="283"/>
      <c r="C39" s="283"/>
      <c r="D39" s="283"/>
      <c r="E39" s="312"/>
      <c r="F39" s="283"/>
      <c r="G39" s="307"/>
      <c r="H39" s="307"/>
      <c r="I39" s="306"/>
      <c r="J39" s="306"/>
      <c r="K39" s="308"/>
    </row>
    <row r="40" spans="1:11" ht="15.75" x14ac:dyDescent="0.25">
      <c r="A40" s="302" t="s">
        <v>177</v>
      </c>
      <c r="B40" s="306"/>
      <c r="C40" s="306"/>
      <c r="D40" s="318"/>
      <c r="E40" s="283"/>
      <c r="F40" s="319"/>
      <c r="G40" s="284"/>
      <c r="H40" s="284"/>
      <c r="I40" s="283"/>
      <c r="J40" s="283"/>
      <c r="K40" s="309"/>
    </row>
    <row r="41" spans="1:11" x14ac:dyDescent="0.2">
      <c r="A41" s="282"/>
      <c r="B41" s="327"/>
      <c r="C41" s="327"/>
      <c r="D41" s="327"/>
      <c r="E41" s="328"/>
      <c r="F41" s="320"/>
      <c r="G41" s="329"/>
      <c r="H41" s="331"/>
      <c r="I41" s="332"/>
      <c r="J41" s="332"/>
      <c r="K41" s="321"/>
    </row>
    <row r="42" spans="1:11" ht="9.75" customHeight="1" x14ac:dyDescent="0.2">
      <c r="A42" s="282"/>
      <c r="B42" s="329"/>
      <c r="C42" s="329"/>
      <c r="D42" s="329"/>
      <c r="E42" s="326"/>
      <c r="F42" s="297"/>
      <c r="G42" s="329"/>
      <c r="H42" s="329"/>
      <c r="I42" s="329"/>
      <c r="J42" s="329"/>
      <c r="K42" s="309"/>
    </row>
    <row r="43" spans="1:11" ht="10.5" customHeight="1" x14ac:dyDescent="0.3">
      <c r="A43" s="282"/>
      <c r="B43" s="329"/>
      <c r="C43" s="329"/>
      <c r="D43" s="329"/>
      <c r="E43" s="330"/>
      <c r="F43" s="297"/>
      <c r="G43" s="329"/>
      <c r="H43" s="331"/>
      <c r="I43" s="329"/>
      <c r="J43" s="329"/>
      <c r="K43" s="309"/>
    </row>
    <row r="44" spans="1:11" ht="16.5" thickBot="1" x14ac:dyDescent="0.3">
      <c r="A44" s="282"/>
      <c r="B44" s="322" t="s">
        <v>140</v>
      </c>
      <c r="C44" s="283"/>
      <c r="D44" s="283"/>
      <c r="E44" s="284"/>
      <c r="F44" s="283"/>
      <c r="G44" s="284"/>
      <c r="H44" s="298"/>
      <c r="I44" s="322" t="s">
        <v>141</v>
      </c>
      <c r="J44" s="283"/>
      <c r="K44" s="309"/>
    </row>
    <row r="45" spans="1:11" ht="23.25" customHeight="1" thickBot="1" x14ac:dyDescent="0.25">
      <c r="A45" s="282"/>
      <c r="B45" s="283"/>
      <c r="C45" s="283"/>
      <c r="D45" s="283"/>
      <c r="E45" s="284"/>
      <c r="F45" s="283"/>
      <c r="G45" s="284"/>
      <c r="H45" s="389"/>
      <c r="I45" s="390"/>
      <c r="J45" s="391"/>
      <c r="K45" s="309"/>
    </row>
    <row r="46" spans="1:11" x14ac:dyDescent="0.2">
      <c r="A46" s="282"/>
      <c r="B46" s="283"/>
      <c r="C46" s="283"/>
      <c r="D46" s="283"/>
      <c r="E46" s="284"/>
      <c r="F46" s="283"/>
      <c r="G46" s="284"/>
      <c r="H46" s="298"/>
      <c r="I46" s="323"/>
      <c r="J46" s="283"/>
      <c r="K46" s="309"/>
    </row>
    <row r="47" spans="1:11" x14ac:dyDescent="0.2">
      <c r="A47" s="282"/>
      <c r="B47" s="283"/>
      <c r="C47" s="283"/>
      <c r="D47" s="283"/>
      <c r="E47" s="284"/>
      <c r="F47" s="283"/>
      <c r="G47" s="284"/>
      <c r="H47" s="298"/>
      <c r="I47" s="323"/>
      <c r="J47" s="283"/>
      <c r="K47" s="309"/>
    </row>
    <row r="48" spans="1:11" x14ac:dyDescent="0.2">
      <c r="A48" s="282"/>
      <c r="B48" s="283"/>
      <c r="C48" s="283"/>
      <c r="D48" s="283"/>
      <c r="E48" s="284"/>
      <c r="F48" s="283"/>
      <c r="G48" s="284"/>
      <c r="H48" s="298"/>
      <c r="I48" s="323"/>
      <c r="J48" s="283"/>
      <c r="K48" s="309"/>
    </row>
    <row r="49" spans="1:11" x14ac:dyDescent="0.2">
      <c r="A49" s="282"/>
      <c r="B49" s="283"/>
      <c r="C49" s="283"/>
      <c r="D49" s="283"/>
      <c r="E49" s="284"/>
      <c r="F49" s="283"/>
      <c r="G49" s="284"/>
      <c r="H49" s="298"/>
      <c r="I49" s="323"/>
      <c r="J49" s="283"/>
      <c r="K49" s="309"/>
    </row>
    <row r="50" spans="1:11" x14ac:dyDescent="0.2">
      <c r="A50" s="282"/>
      <c r="B50" s="283"/>
      <c r="C50" s="283"/>
      <c r="D50" s="283"/>
      <c r="E50" s="284"/>
      <c r="F50" s="283"/>
      <c r="G50" s="284"/>
      <c r="H50" s="298"/>
      <c r="I50" s="323"/>
      <c r="J50" s="283"/>
      <c r="K50" s="309"/>
    </row>
    <row r="51" spans="1:11" ht="12" customHeight="1" x14ac:dyDescent="0.2">
      <c r="A51" s="282"/>
      <c r="B51" s="283"/>
      <c r="C51" s="283"/>
      <c r="D51" s="283"/>
      <c r="E51" s="284"/>
      <c r="F51" s="283"/>
      <c r="G51" s="284"/>
      <c r="H51" s="298"/>
      <c r="I51" s="283"/>
      <c r="J51" s="324" t="s">
        <v>142</v>
      </c>
      <c r="K51" s="325"/>
    </row>
    <row r="52" spans="1:11" ht="13.5" thickBot="1" x14ac:dyDescent="0.25">
      <c r="A52" s="333"/>
      <c r="B52" s="334"/>
      <c r="C52" s="334"/>
      <c r="D52" s="334"/>
      <c r="E52" s="335"/>
      <c r="F52" s="334"/>
      <c r="G52" s="335"/>
      <c r="H52" s="335"/>
      <c r="I52" s="334"/>
      <c r="J52" s="334"/>
      <c r="K52" s="279"/>
    </row>
    <row r="54" spans="1:11" ht="10.5" customHeight="1" x14ac:dyDescent="0.2"/>
    <row r="55" spans="1:11" ht="15.75" hidden="1" outlineLevel="1" x14ac:dyDescent="0.25">
      <c r="C55" s="350" t="s">
        <v>143</v>
      </c>
      <c r="D55" s="351"/>
      <c r="E55" s="352" t="s">
        <v>182</v>
      </c>
    </row>
    <row r="56" spans="1:11" ht="15.75" hidden="1" outlineLevel="1" x14ac:dyDescent="0.25">
      <c r="C56" s="350" t="s">
        <v>144</v>
      </c>
      <c r="D56" s="351"/>
      <c r="E56" s="352" t="s">
        <v>183</v>
      </c>
      <c r="F56" s="250"/>
    </row>
    <row r="57" spans="1:11" ht="15.75" hidden="1" outlineLevel="1" x14ac:dyDescent="0.25">
      <c r="C57" s="350" t="s">
        <v>145</v>
      </c>
      <c r="D57" s="351"/>
      <c r="E57" s="352" t="s">
        <v>185</v>
      </c>
    </row>
    <row r="58" spans="1:11" ht="15.75" hidden="1" outlineLevel="1" x14ac:dyDescent="0.25">
      <c r="C58" s="354"/>
      <c r="D58" s="354"/>
      <c r="E58" s="352" t="s">
        <v>184</v>
      </c>
      <c r="F58" s="251"/>
    </row>
    <row r="59" spans="1:11" collapsed="1" x14ac:dyDescent="0.2"/>
  </sheetData>
  <sheetProtection password="F5FA" sheet="1" objects="1" scenarios="1"/>
  <mergeCells count="26">
    <mergeCell ref="H45:J45"/>
    <mergeCell ref="C13:D13"/>
    <mergeCell ref="I13:K13"/>
    <mergeCell ref="C14:F14"/>
    <mergeCell ref="C19:F19"/>
    <mergeCell ref="E33:K33"/>
    <mergeCell ref="D37:F37"/>
    <mergeCell ref="H37:K37"/>
    <mergeCell ref="E32:K32"/>
    <mergeCell ref="C28:D28"/>
    <mergeCell ref="H19:K19"/>
    <mergeCell ref="C22:F22"/>
    <mergeCell ref="H22:K22"/>
    <mergeCell ref="C26:K26"/>
    <mergeCell ref="C27:D27"/>
    <mergeCell ref="F27:G27"/>
    <mergeCell ref="I27:K27"/>
    <mergeCell ref="A1:K1"/>
    <mergeCell ref="B3:C3"/>
    <mergeCell ref="J4:K4"/>
    <mergeCell ref="F6:K6"/>
    <mergeCell ref="C10:K10"/>
    <mergeCell ref="C11:D11"/>
    <mergeCell ref="I11:K11"/>
    <mergeCell ref="C12:D12"/>
    <mergeCell ref="I12:K1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Drop Down 3">
              <controlPr defaultSize="0" autoLine="0" autoPict="0">
                <anchor moveWithCells="1">
                  <from>
                    <xdr:col>1</xdr:col>
                    <xdr:colOff>85725</xdr:colOff>
                    <xdr:row>40</xdr:row>
                    <xdr:rowOff>38100</xdr:rowOff>
                  </from>
                  <to>
                    <xdr:col>4</xdr:col>
                    <xdr:colOff>714375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5" name="Drop Down 4">
              <controlPr defaultSize="0" autoLine="0" autoPict="0">
                <anchor moveWithCells="1">
                  <from>
                    <xdr:col>6</xdr:col>
                    <xdr:colOff>85725</xdr:colOff>
                    <xdr:row>40</xdr:row>
                    <xdr:rowOff>57150</xdr:rowOff>
                  </from>
                  <to>
                    <xdr:col>9</xdr:col>
                    <xdr:colOff>485775</xdr:colOff>
                    <xdr:row>42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60"/>
  <sheetViews>
    <sheetView showGridLines="0" topLeftCell="A19" workbookViewId="0">
      <selection activeCell="L63" sqref="L63"/>
    </sheetView>
  </sheetViews>
  <sheetFormatPr defaultColWidth="9.140625" defaultRowHeight="12.75" outlineLevelRow="1" x14ac:dyDescent="0.2"/>
  <cols>
    <col min="1" max="1" width="3.28515625" style="249" customWidth="1"/>
    <col min="2" max="3" width="8.7109375" style="249" customWidth="1"/>
    <col min="4" max="4" width="12.140625" style="249" customWidth="1"/>
    <col min="5" max="5" width="12.5703125" style="6" customWidth="1"/>
    <col min="6" max="6" width="9.140625" style="249" customWidth="1"/>
    <col min="7" max="7" width="14.28515625" style="6" customWidth="1"/>
    <col min="8" max="8" width="11.85546875" style="6" customWidth="1"/>
    <col min="9" max="9" width="7" style="249" customWidth="1"/>
    <col min="10" max="10" width="9.42578125" style="249" customWidth="1"/>
    <col min="11" max="11" width="3.5703125" style="249" customWidth="1"/>
    <col min="12" max="16384" width="9.140625" style="249"/>
  </cols>
  <sheetData>
    <row r="1" spans="1:13" s="248" customFormat="1" ht="25.5" customHeight="1" x14ac:dyDescent="0.35">
      <c r="A1" s="376" t="s">
        <v>79</v>
      </c>
      <c r="B1" s="377"/>
      <c r="C1" s="377"/>
      <c r="D1" s="377"/>
      <c r="E1" s="377"/>
      <c r="F1" s="377"/>
      <c r="G1" s="377"/>
      <c r="H1" s="377"/>
      <c r="I1" s="377"/>
      <c r="J1" s="377"/>
      <c r="K1" s="378"/>
      <c r="L1" s="249"/>
      <c r="M1" s="249"/>
    </row>
    <row r="2" spans="1:13" s="248" customFormat="1" ht="12.75" customHeight="1" thickBot="1" x14ac:dyDescent="0.4">
      <c r="A2" s="280"/>
      <c r="B2" s="343"/>
      <c r="C2" s="343"/>
      <c r="D2" s="281"/>
      <c r="E2" s="281"/>
      <c r="F2" s="281"/>
      <c r="G2" s="281"/>
      <c r="H2" s="281"/>
      <c r="I2" s="281"/>
      <c r="J2" s="281"/>
      <c r="K2" s="339"/>
      <c r="L2" s="249"/>
      <c r="M2" s="249"/>
    </row>
    <row r="3" spans="1:13" ht="13.5" customHeight="1" thickBot="1" x14ac:dyDescent="0.3">
      <c r="A3" s="282"/>
      <c r="B3" s="379" t="s">
        <v>80</v>
      </c>
      <c r="C3" s="380"/>
      <c r="D3" s="283"/>
      <c r="E3" s="284"/>
      <c r="F3" s="283"/>
      <c r="G3" s="284"/>
      <c r="H3" s="284"/>
      <c r="I3" s="284"/>
      <c r="J3" s="284"/>
      <c r="K3" s="340"/>
    </row>
    <row r="4" spans="1:13" s="250" customFormat="1" ht="17.25" customHeight="1" thickBot="1" x14ac:dyDescent="0.25">
      <c r="A4" s="285"/>
      <c r="B4" s="286"/>
      <c r="C4" s="286"/>
      <c r="D4" s="287"/>
      <c r="E4" s="288"/>
      <c r="F4" s="289" t="s">
        <v>81</v>
      </c>
      <c r="G4" s="290"/>
      <c r="H4" s="291" t="s">
        <v>82</v>
      </c>
      <c r="I4" s="292"/>
      <c r="J4" s="381" t="s">
        <v>115</v>
      </c>
      <c r="K4" s="382"/>
    </row>
    <row r="5" spans="1:13" s="250" customFormat="1" ht="9.75" customHeight="1" thickTop="1" thickBot="1" x14ac:dyDescent="0.25">
      <c r="A5" s="293"/>
      <c r="B5" s="294"/>
      <c r="C5" s="294"/>
      <c r="D5" s="295"/>
      <c r="E5" s="296"/>
      <c r="F5" s="297"/>
      <c r="G5" s="298"/>
      <c r="H5" s="299"/>
      <c r="I5" s="283"/>
      <c r="J5" s="300"/>
      <c r="K5" s="301"/>
    </row>
    <row r="6" spans="1:13" ht="20.25" customHeight="1" thickBot="1" x14ac:dyDescent="0.3">
      <c r="A6" s="302" t="s">
        <v>83</v>
      </c>
      <c r="B6" s="303"/>
      <c r="C6" s="303"/>
      <c r="D6" s="303"/>
      <c r="E6" s="304"/>
      <c r="F6" s="383"/>
      <c r="G6" s="384"/>
      <c r="H6" s="384"/>
      <c r="I6" s="384"/>
      <c r="J6" s="384"/>
      <c r="K6" s="385"/>
    </row>
    <row r="7" spans="1:13" s="251" customFormat="1" ht="8.25" x14ac:dyDescent="0.15">
      <c r="A7" s="305"/>
      <c r="B7" s="306"/>
      <c r="C7" s="306"/>
      <c r="D7" s="306"/>
      <c r="E7" s="307"/>
      <c r="F7" s="306"/>
      <c r="G7" s="307"/>
      <c r="H7" s="307"/>
      <c r="I7" s="306"/>
      <c r="J7" s="306"/>
      <c r="K7" s="308"/>
    </row>
    <row r="8" spans="1:13" ht="15.75" x14ac:dyDescent="0.25">
      <c r="A8" s="302" t="s">
        <v>84</v>
      </c>
      <c r="B8" s="283"/>
      <c r="C8" s="283"/>
      <c r="D8" s="283"/>
      <c r="E8" s="284"/>
      <c r="F8" s="283"/>
      <c r="G8" s="284"/>
      <c r="H8" s="284"/>
      <c r="I8" s="283"/>
      <c r="J8" s="283"/>
      <c r="K8" s="309"/>
    </row>
    <row r="9" spans="1:13" ht="7.5" customHeight="1" thickBot="1" x14ac:dyDescent="0.3">
      <c r="A9" s="302"/>
      <c r="B9" s="283"/>
      <c r="C9" s="283"/>
      <c r="D9" s="283"/>
      <c r="E9" s="284"/>
      <c r="F9" s="283"/>
      <c r="G9" s="284"/>
      <c r="H9" s="284"/>
      <c r="I9" s="283"/>
      <c r="J9" s="283"/>
      <c r="K9" s="309"/>
    </row>
    <row r="10" spans="1:13" ht="16.5" thickBot="1" x14ac:dyDescent="0.3">
      <c r="A10" s="282"/>
      <c r="B10" s="310" t="s">
        <v>85</v>
      </c>
      <c r="C10" s="386"/>
      <c r="D10" s="387"/>
      <c r="E10" s="387"/>
      <c r="F10" s="387"/>
      <c r="G10" s="387"/>
      <c r="H10" s="387"/>
      <c r="I10" s="387"/>
      <c r="J10" s="387"/>
      <c r="K10" s="388"/>
    </row>
    <row r="11" spans="1:13" ht="16.5" thickBot="1" x14ac:dyDescent="0.3">
      <c r="A11" s="282"/>
      <c r="B11" s="310" t="s">
        <v>86</v>
      </c>
      <c r="C11" s="386"/>
      <c r="D11" s="388"/>
      <c r="E11" s="283"/>
      <c r="F11" s="283"/>
      <c r="G11" s="283"/>
      <c r="H11" s="311" t="s">
        <v>88</v>
      </c>
      <c r="I11" s="386"/>
      <c r="J11" s="387"/>
      <c r="K11" s="388"/>
    </row>
    <row r="12" spans="1:13" ht="16.5" thickBot="1" x14ac:dyDescent="0.3">
      <c r="A12" s="282"/>
      <c r="B12" s="311" t="s">
        <v>90</v>
      </c>
      <c r="C12" s="386"/>
      <c r="D12" s="388"/>
      <c r="E12" s="284"/>
      <c r="F12" s="283"/>
      <c r="G12" s="284"/>
      <c r="H12" s="311" t="s">
        <v>87</v>
      </c>
      <c r="I12" s="386"/>
      <c r="J12" s="387"/>
      <c r="K12" s="388"/>
    </row>
    <row r="13" spans="1:13" ht="16.5" customHeight="1" thickBot="1" x14ac:dyDescent="0.3">
      <c r="A13" s="282"/>
      <c r="B13" s="311" t="s">
        <v>91</v>
      </c>
      <c r="C13" s="392"/>
      <c r="D13" s="393"/>
      <c r="E13" s="307"/>
      <c r="F13" s="283"/>
      <c r="G13" s="284"/>
      <c r="H13" s="311" t="s">
        <v>89</v>
      </c>
      <c r="I13" s="386"/>
      <c r="J13" s="387"/>
      <c r="K13" s="388"/>
    </row>
    <row r="14" spans="1:13" s="251" customFormat="1" ht="16.5" thickBot="1" x14ac:dyDescent="0.3">
      <c r="A14" s="305"/>
      <c r="B14" s="311" t="s">
        <v>96</v>
      </c>
      <c r="C14" s="394"/>
      <c r="D14" s="387"/>
      <c r="E14" s="387"/>
      <c r="F14" s="388"/>
      <c r="G14" s="307"/>
      <c r="H14" s="307"/>
      <c r="I14" s="306"/>
      <c r="J14" s="306"/>
      <c r="K14" s="308"/>
    </row>
    <row r="15" spans="1:13" s="251" customFormat="1" ht="18" x14ac:dyDescent="0.25">
      <c r="A15" s="305"/>
      <c r="B15" s="311"/>
      <c r="C15" s="312"/>
      <c r="D15" s="312"/>
      <c r="E15" s="312"/>
      <c r="F15" s="312"/>
      <c r="G15" s="307"/>
      <c r="H15" s="307"/>
      <c r="I15" s="306"/>
      <c r="J15" s="306"/>
      <c r="K15" s="308"/>
    </row>
    <row r="16" spans="1:13" ht="15.75" x14ac:dyDescent="0.25">
      <c r="A16" s="302" t="s">
        <v>92</v>
      </c>
      <c r="B16" s="306"/>
      <c r="C16" s="306"/>
      <c r="D16" s="306"/>
      <c r="E16" s="307"/>
      <c r="F16" s="306"/>
      <c r="G16" s="284"/>
      <c r="H16" s="284"/>
      <c r="I16" s="283"/>
      <c r="J16" s="283"/>
      <c r="K16" s="309"/>
    </row>
    <row r="17" spans="1:14" ht="9" customHeight="1" x14ac:dyDescent="0.25">
      <c r="A17" s="302"/>
      <c r="B17" s="306"/>
      <c r="C17" s="306"/>
      <c r="D17" s="306"/>
      <c r="E17" s="307"/>
      <c r="F17" s="306"/>
      <c r="G17" s="284"/>
      <c r="H17" s="284"/>
      <c r="I17" s="283"/>
      <c r="J17" s="283"/>
      <c r="K17" s="309"/>
    </row>
    <row r="18" spans="1:14" s="252" customFormat="1" ht="13.5" customHeight="1" thickBot="1" x14ac:dyDescent="0.25">
      <c r="A18" s="313"/>
      <c r="B18" s="314" t="s">
        <v>93</v>
      </c>
      <c r="C18" s="314"/>
      <c r="D18" s="314"/>
      <c r="E18" s="315"/>
      <c r="F18" s="314"/>
      <c r="G18" s="315"/>
      <c r="H18" s="315"/>
      <c r="I18" s="314"/>
      <c r="J18" s="314"/>
      <c r="K18" s="316"/>
    </row>
    <row r="19" spans="1:14" ht="16.5" thickBot="1" x14ac:dyDescent="0.3">
      <c r="A19" s="282"/>
      <c r="B19" s="310" t="s">
        <v>94</v>
      </c>
      <c r="C19" s="386"/>
      <c r="D19" s="387"/>
      <c r="E19" s="387"/>
      <c r="F19" s="388"/>
      <c r="G19" s="317" t="s">
        <v>95</v>
      </c>
      <c r="H19" s="386"/>
      <c r="I19" s="387"/>
      <c r="J19" s="387"/>
      <c r="K19" s="388"/>
    </row>
    <row r="20" spans="1:14" x14ac:dyDescent="0.2">
      <c r="A20" s="282"/>
      <c r="B20" s="283"/>
      <c r="C20" s="283"/>
      <c r="D20" s="283"/>
      <c r="E20" s="284"/>
      <c r="F20" s="283"/>
      <c r="G20" s="284"/>
      <c r="H20" s="284"/>
      <c r="I20" s="283"/>
      <c r="J20" s="283"/>
      <c r="K20" s="309"/>
    </row>
    <row r="21" spans="1:14" ht="13.5" thickBot="1" x14ac:dyDescent="0.25">
      <c r="A21" s="282"/>
      <c r="B21" s="283" t="s">
        <v>116</v>
      </c>
      <c r="C21" s="283"/>
      <c r="D21" s="283"/>
      <c r="E21" s="284"/>
      <c r="F21" s="283"/>
      <c r="G21" s="284"/>
      <c r="H21" s="284"/>
      <c r="I21" s="283"/>
      <c r="J21" s="283"/>
      <c r="K21" s="309"/>
    </row>
    <row r="22" spans="1:14" ht="16.5" thickBot="1" x14ac:dyDescent="0.3">
      <c r="A22" s="282"/>
      <c r="B22" s="310" t="s">
        <v>94</v>
      </c>
      <c r="C22" s="386"/>
      <c r="D22" s="387"/>
      <c r="E22" s="387"/>
      <c r="F22" s="388"/>
      <c r="G22" s="317" t="s">
        <v>95</v>
      </c>
      <c r="H22" s="386"/>
      <c r="I22" s="387"/>
      <c r="J22" s="387"/>
      <c r="K22" s="388"/>
    </row>
    <row r="23" spans="1:14" s="251" customFormat="1" x14ac:dyDescent="0.2">
      <c r="A23" s="305"/>
      <c r="B23" s="283"/>
      <c r="C23" s="283"/>
      <c r="D23" s="283"/>
      <c r="E23" s="284"/>
      <c r="F23" s="283"/>
      <c r="G23" s="307"/>
      <c r="H23" s="307"/>
      <c r="I23" s="306"/>
      <c r="J23" s="306"/>
      <c r="K23" s="308"/>
    </row>
    <row r="24" spans="1:14" ht="15.75" x14ac:dyDescent="0.25">
      <c r="A24" s="302" t="s">
        <v>114</v>
      </c>
      <c r="B24" s="306"/>
      <c r="C24" s="306"/>
      <c r="D24" s="306"/>
      <c r="E24" s="307"/>
      <c r="F24" s="306"/>
      <c r="G24" s="284"/>
      <c r="H24" s="284"/>
      <c r="I24" s="283"/>
      <c r="J24" s="283"/>
      <c r="K24" s="309"/>
      <c r="N24" s="6"/>
    </row>
    <row r="25" spans="1:14" ht="12.75" customHeight="1" thickBot="1" x14ac:dyDescent="0.3">
      <c r="A25" s="302"/>
      <c r="B25" s="306"/>
      <c r="C25" s="306"/>
      <c r="D25" s="306"/>
      <c r="E25" s="307"/>
      <c r="F25" s="306"/>
      <c r="G25" s="284"/>
      <c r="H25" s="284"/>
      <c r="I25" s="283"/>
      <c r="J25" s="283"/>
      <c r="K25" s="309"/>
      <c r="N25" s="6"/>
    </row>
    <row r="26" spans="1:14" ht="20.25" customHeight="1" thickBot="1" x14ac:dyDescent="0.3">
      <c r="A26" s="282"/>
      <c r="B26" s="283" t="s">
        <v>85</v>
      </c>
      <c r="C26" s="386"/>
      <c r="D26" s="387"/>
      <c r="E26" s="387"/>
      <c r="F26" s="387"/>
      <c r="G26" s="387"/>
      <c r="H26" s="387"/>
      <c r="I26" s="387"/>
      <c r="J26" s="387"/>
      <c r="K26" s="388"/>
    </row>
    <row r="27" spans="1:14" ht="16.5" thickBot="1" x14ac:dyDescent="0.3">
      <c r="A27" s="282"/>
      <c r="B27" s="283" t="s">
        <v>86</v>
      </c>
      <c r="C27" s="373"/>
      <c r="D27" s="375"/>
      <c r="E27" s="284" t="s">
        <v>87</v>
      </c>
      <c r="F27" s="373"/>
      <c r="G27" s="375"/>
      <c r="H27" s="284" t="s">
        <v>89</v>
      </c>
      <c r="I27" s="373"/>
      <c r="J27" s="374"/>
      <c r="K27" s="375"/>
    </row>
    <row r="28" spans="1:14" s="251" customFormat="1" ht="16.5" thickBot="1" x14ac:dyDescent="0.3">
      <c r="A28" s="305"/>
      <c r="B28" s="283" t="s">
        <v>88</v>
      </c>
      <c r="C28" s="386"/>
      <c r="D28" s="388"/>
      <c r="E28" s="284"/>
      <c r="F28" s="283"/>
      <c r="G28" s="307"/>
      <c r="H28" s="307"/>
      <c r="I28" s="306"/>
      <c r="J28" s="306"/>
      <c r="K28" s="308"/>
    </row>
    <row r="29" spans="1:14" s="251" customFormat="1" ht="18" x14ac:dyDescent="0.25">
      <c r="A29" s="305"/>
      <c r="B29" s="283"/>
      <c r="C29" s="312"/>
      <c r="D29" s="312"/>
      <c r="E29" s="284"/>
      <c r="F29" s="283"/>
      <c r="G29" s="307"/>
      <c r="H29" s="307"/>
      <c r="I29" s="306"/>
      <c r="J29" s="306"/>
      <c r="K29" s="308"/>
    </row>
    <row r="30" spans="1:14" ht="15.75" x14ac:dyDescent="0.25">
      <c r="A30" s="302" t="s">
        <v>97</v>
      </c>
      <c r="B30" s="306"/>
      <c r="C30" s="306"/>
      <c r="D30" s="306"/>
      <c r="E30" s="307"/>
      <c r="F30" s="306"/>
      <c r="G30" s="284"/>
      <c r="H30" s="284"/>
      <c r="I30" s="283"/>
      <c r="J30" s="283"/>
      <c r="K30" s="309"/>
    </row>
    <row r="31" spans="1:14" ht="8.25" customHeight="1" thickBot="1" x14ac:dyDescent="0.3">
      <c r="A31" s="302"/>
      <c r="B31" s="306"/>
      <c r="C31" s="306"/>
      <c r="D31" s="306"/>
      <c r="E31" s="307"/>
      <c r="F31" s="306"/>
      <c r="G31" s="284"/>
      <c r="H31" s="284"/>
      <c r="I31" s="283"/>
      <c r="J31" s="283"/>
      <c r="K31" s="309"/>
    </row>
    <row r="32" spans="1:14" ht="16.5" thickBot="1" x14ac:dyDescent="0.3">
      <c r="A32" s="282"/>
      <c r="B32" s="283" t="s">
        <v>98</v>
      </c>
      <c r="C32" s="283"/>
      <c r="D32" s="283"/>
      <c r="E32" s="386"/>
      <c r="F32" s="387"/>
      <c r="G32" s="387"/>
      <c r="H32" s="387"/>
      <c r="I32" s="387"/>
      <c r="J32" s="387"/>
      <c r="K32" s="388"/>
    </row>
    <row r="33" spans="1:11" s="251" customFormat="1" ht="16.5" thickBot="1" x14ac:dyDescent="0.3">
      <c r="A33" s="305"/>
      <c r="B33" s="283" t="s">
        <v>99</v>
      </c>
      <c r="C33" s="283"/>
      <c r="D33" s="283"/>
      <c r="E33" s="386"/>
      <c r="F33" s="387"/>
      <c r="G33" s="387"/>
      <c r="H33" s="387"/>
      <c r="I33" s="387"/>
      <c r="J33" s="387"/>
      <c r="K33" s="388"/>
    </row>
    <row r="34" spans="1:11" s="251" customFormat="1" ht="18" x14ac:dyDescent="0.25">
      <c r="A34" s="305"/>
      <c r="B34" s="283"/>
      <c r="C34" s="283"/>
      <c r="D34" s="283"/>
      <c r="E34" s="312"/>
      <c r="F34" s="312"/>
      <c r="G34" s="307"/>
      <c r="H34" s="307"/>
      <c r="I34" s="306"/>
      <c r="J34" s="306"/>
      <c r="K34" s="308"/>
    </row>
    <row r="35" spans="1:11" ht="15.75" x14ac:dyDescent="0.25">
      <c r="A35" s="302" t="s">
        <v>100</v>
      </c>
      <c r="B35" s="306"/>
      <c r="C35" s="306"/>
      <c r="D35" s="306"/>
      <c r="E35" s="307"/>
      <c r="F35" s="306"/>
      <c r="G35" s="284"/>
      <c r="H35" s="284"/>
      <c r="I35" s="283"/>
      <c r="J35" s="283"/>
      <c r="K35" s="309"/>
    </row>
    <row r="36" spans="1:11" ht="9.75" customHeight="1" thickBot="1" x14ac:dyDescent="0.3">
      <c r="A36" s="302"/>
      <c r="B36" s="306"/>
      <c r="C36" s="306"/>
      <c r="D36" s="306"/>
      <c r="E36" s="307"/>
      <c r="F36" s="306"/>
      <c r="G36" s="284"/>
      <c r="H36" s="284"/>
      <c r="I36" s="283"/>
      <c r="J36" s="283"/>
      <c r="K36" s="309"/>
    </row>
    <row r="37" spans="1:11" ht="16.5" thickBot="1" x14ac:dyDescent="0.3">
      <c r="A37" s="282"/>
      <c r="B37" s="283" t="s">
        <v>101</v>
      </c>
      <c r="C37" s="283"/>
      <c r="D37" s="386"/>
      <c r="E37" s="387"/>
      <c r="F37" s="388"/>
      <c r="G37" s="284" t="s">
        <v>102</v>
      </c>
      <c r="H37" s="386"/>
      <c r="I37" s="387"/>
      <c r="J37" s="387"/>
      <c r="K37" s="388"/>
    </row>
    <row r="38" spans="1:11" s="251" customFormat="1" ht="18" x14ac:dyDescent="0.25">
      <c r="A38" s="305"/>
      <c r="B38" s="283" t="s">
        <v>103</v>
      </c>
      <c r="C38" s="283"/>
      <c r="D38" s="283"/>
      <c r="E38" s="312"/>
      <c r="F38" s="283"/>
      <c r="G38" s="307"/>
      <c r="H38" s="307"/>
      <c r="I38" s="306"/>
      <c r="J38" s="306"/>
      <c r="K38" s="308"/>
    </row>
    <row r="39" spans="1:11" s="251" customFormat="1" ht="18" x14ac:dyDescent="0.25">
      <c r="A39" s="305"/>
      <c r="B39" s="283"/>
      <c r="C39" s="283"/>
      <c r="D39" s="283"/>
      <c r="E39" s="312"/>
      <c r="F39" s="283"/>
      <c r="G39" s="307"/>
      <c r="H39" s="307"/>
      <c r="I39" s="306"/>
      <c r="J39" s="306"/>
      <c r="K39" s="308"/>
    </row>
    <row r="40" spans="1:11" ht="15.75" x14ac:dyDescent="0.25">
      <c r="A40" s="302" t="s">
        <v>117</v>
      </c>
      <c r="B40" s="306"/>
      <c r="C40" s="306"/>
      <c r="D40" s="318"/>
      <c r="E40" s="283"/>
      <c r="F40" s="319"/>
      <c r="G40" s="284"/>
      <c r="H40" s="284"/>
      <c r="I40" s="283"/>
      <c r="J40" s="283"/>
      <c r="K40" s="309"/>
    </row>
    <row r="41" spans="1:11" x14ac:dyDescent="0.2">
      <c r="A41" s="282"/>
      <c r="B41" s="327"/>
      <c r="C41" s="327"/>
      <c r="D41" s="327"/>
      <c r="E41" s="328"/>
      <c r="F41" s="320"/>
      <c r="G41" s="329"/>
      <c r="H41" s="331"/>
      <c r="I41" s="332"/>
      <c r="J41" s="332"/>
      <c r="K41" s="321"/>
    </row>
    <row r="42" spans="1:11" ht="9.75" customHeight="1" x14ac:dyDescent="0.2">
      <c r="A42" s="282"/>
      <c r="B42" s="329"/>
      <c r="C42" s="329"/>
      <c r="D42" s="329"/>
      <c r="E42" s="326"/>
      <c r="F42" s="297"/>
      <c r="G42" s="329"/>
      <c r="H42" s="329"/>
      <c r="I42" s="329"/>
      <c r="J42" s="329"/>
      <c r="K42" s="309"/>
    </row>
    <row r="43" spans="1:11" ht="10.5" customHeight="1" x14ac:dyDescent="0.3">
      <c r="A43" s="282"/>
      <c r="B43" s="329"/>
      <c r="C43" s="329"/>
      <c r="D43" s="329"/>
      <c r="E43" s="330"/>
      <c r="F43" s="297"/>
      <c r="G43" s="329"/>
      <c r="H43" s="331"/>
      <c r="I43" s="329"/>
      <c r="J43" s="329"/>
      <c r="K43" s="309"/>
    </row>
    <row r="44" spans="1:11" ht="16.5" thickBot="1" x14ac:dyDescent="0.3">
      <c r="A44" s="282"/>
      <c r="B44" s="322" t="s">
        <v>107</v>
      </c>
      <c r="C44" s="283"/>
      <c r="D44" s="283"/>
      <c r="E44" s="284"/>
      <c r="F44" s="283"/>
      <c r="G44" s="284"/>
      <c r="H44" s="298"/>
      <c r="I44" s="322" t="s">
        <v>108</v>
      </c>
      <c r="J44" s="283"/>
      <c r="K44" s="309"/>
    </row>
    <row r="45" spans="1:11" ht="24.75" customHeight="1" thickBot="1" x14ac:dyDescent="0.25">
      <c r="A45" s="282"/>
      <c r="B45" s="283"/>
      <c r="C45" s="283"/>
      <c r="D45" s="283"/>
      <c r="E45" s="284"/>
      <c r="F45" s="283"/>
      <c r="G45" s="284"/>
      <c r="H45" s="395"/>
      <c r="I45" s="390"/>
      <c r="J45" s="391"/>
      <c r="K45" s="309"/>
    </row>
    <row r="46" spans="1:11" x14ac:dyDescent="0.2">
      <c r="A46" s="282"/>
      <c r="B46" s="283"/>
      <c r="C46" s="283"/>
      <c r="D46" s="283"/>
      <c r="E46" s="284"/>
      <c r="F46" s="283"/>
      <c r="G46" s="284"/>
      <c r="H46" s="298"/>
      <c r="I46" s="323"/>
      <c r="J46" s="283"/>
      <c r="K46" s="309"/>
    </row>
    <row r="47" spans="1:11" x14ac:dyDescent="0.2">
      <c r="A47" s="282"/>
      <c r="B47" s="283"/>
      <c r="C47" s="283"/>
      <c r="D47" s="283"/>
      <c r="E47" s="284"/>
      <c r="F47" s="283"/>
      <c r="G47" s="284"/>
      <c r="H47" s="298"/>
      <c r="I47" s="323"/>
      <c r="J47" s="283"/>
      <c r="K47" s="309"/>
    </row>
    <row r="48" spans="1:11" x14ac:dyDescent="0.2">
      <c r="A48" s="282"/>
      <c r="B48" s="283"/>
      <c r="C48" s="283"/>
      <c r="D48" s="283"/>
      <c r="E48" s="284"/>
      <c r="F48" s="283"/>
      <c r="G48" s="284"/>
      <c r="H48" s="298"/>
      <c r="I48" s="323"/>
      <c r="J48" s="283"/>
      <c r="K48" s="309"/>
    </row>
    <row r="49" spans="1:11" x14ac:dyDescent="0.2">
      <c r="A49" s="282"/>
      <c r="B49" s="283"/>
      <c r="C49" s="283"/>
      <c r="D49" s="283"/>
      <c r="E49" s="284"/>
      <c r="F49" s="283"/>
      <c r="G49" s="284"/>
      <c r="H49" s="298"/>
      <c r="I49" s="323"/>
      <c r="J49" s="283"/>
      <c r="K49" s="309"/>
    </row>
    <row r="50" spans="1:11" ht="12" customHeight="1" x14ac:dyDescent="0.2">
      <c r="A50" s="282"/>
      <c r="B50" s="283"/>
      <c r="C50" s="283"/>
      <c r="D50" s="283"/>
      <c r="E50" s="284"/>
      <c r="F50" s="283"/>
      <c r="G50" s="284"/>
      <c r="H50" s="298"/>
      <c r="I50" s="283"/>
      <c r="J50" s="324" t="s">
        <v>109</v>
      </c>
      <c r="K50" s="325"/>
    </row>
    <row r="51" spans="1:11" ht="13.5" thickBot="1" x14ac:dyDescent="0.25">
      <c r="A51" s="333"/>
      <c r="B51" s="334"/>
      <c r="C51" s="334"/>
      <c r="D51" s="334"/>
      <c r="E51" s="335"/>
      <c r="F51" s="334"/>
      <c r="G51" s="335"/>
      <c r="H51" s="335"/>
      <c r="I51" s="334"/>
      <c r="J51" s="334"/>
      <c r="K51" s="341"/>
    </row>
    <row r="55" spans="1:11" ht="15.75" hidden="1" outlineLevel="1" x14ac:dyDescent="0.25">
      <c r="B55" s="350" t="s">
        <v>104</v>
      </c>
      <c r="C55" s="351"/>
      <c r="D55" s="352" t="s">
        <v>178</v>
      </c>
      <c r="E55" s="351"/>
    </row>
    <row r="56" spans="1:11" ht="15.75" hidden="1" outlineLevel="1" x14ac:dyDescent="0.25">
      <c r="B56" s="350" t="s">
        <v>105</v>
      </c>
      <c r="C56" s="351"/>
      <c r="D56" s="352" t="s">
        <v>179</v>
      </c>
      <c r="E56" s="353"/>
    </row>
    <row r="57" spans="1:11" ht="15.75" hidden="1" outlineLevel="1" x14ac:dyDescent="0.25">
      <c r="B57" s="350" t="s">
        <v>106</v>
      </c>
      <c r="C57" s="351"/>
      <c r="D57" s="352" t="s">
        <v>180</v>
      </c>
      <c r="E57" s="351"/>
    </row>
    <row r="58" spans="1:11" ht="15.75" hidden="1" outlineLevel="1" x14ac:dyDescent="0.25">
      <c r="B58" s="350" t="s">
        <v>186</v>
      </c>
      <c r="C58" s="351"/>
      <c r="D58" s="352" t="s">
        <v>181</v>
      </c>
      <c r="E58" s="354"/>
    </row>
    <row r="59" spans="1:11" hidden="1" outlineLevel="1" x14ac:dyDescent="0.2">
      <c r="C59" s="354"/>
      <c r="E59" s="249"/>
    </row>
    <row r="60" spans="1:11" collapsed="1" x14ac:dyDescent="0.2"/>
  </sheetData>
  <sheetProtection password="F5FA" sheet="1" objects="1" scenarios="1"/>
  <mergeCells count="26">
    <mergeCell ref="H45:J45"/>
    <mergeCell ref="H37:K37"/>
    <mergeCell ref="E32:K32"/>
    <mergeCell ref="F27:G27"/>
    <mergeCell ref="C14:F14"/>
    <mergeCell ref="D37:F37"/>
    <mergeCell ref="C27:D27"/>
    <mergeCell ref="I27:K27"/>
    <mergeCell ref="C28:D28"/>
    <mergeCell ref="C26:K26"/>
    <mergeCell ref="E33:K33"/>
    <mergeCell ref="C19:F19"/>
    <mergeCell ref="H19:K19"/>
    <mergeCell ref="C22:F22"/>
    <mergeCell ref="H22:K22"/>
    <mergeCell ref="A1:K1"/>
    <mergeCell ref="I12:K12"/>
    <mergeCell ref="C13:D13"/>
    <mergeCell ref="I11:K11"/>
    <mergeCell ref="C10:K10"/>
    <mergeCell ref="C11:D11"/>
    <mergeCell ref="J4:K4"/>
    <mergeCell ref="B3:C3"/>
    <mergeCell ref="F6:K6"/>
    <mergeCell ref="I13:K13"/>
    <mergeCell ref="C12:D12"/>
  </mergeCells>
  <phoneticPr fontId="0" type="noConversion"/>
  <dataValidations count="3">
    <dataValidation type="list" allowBlank="1" showInputMessage="1" showErrorMessage="1" sqref="B55" xr:uid="{00000000-0002-0000-0300-000000000000}">
      <formula1>$B$55:$B$60</formula1>
    </dataValidation>
    <dataValidation type="list" allowBlank="1" showInputMessage="1" showErrorMessage="1" sqref="B60" xr:uid="{00000000-0002-0000-0300-000001000000}">
      <formula1>$D$55:$D$60</formula1>
    </dataValidation>
    <dataValidation type="list" allowBlank="1" showInputMessage="1" showErrorMessage="1" sqref="M45" xr:uid="{00000000-0002-0000-0300-000002000000}">
      <formula1>$B$55:$B$61</formula1>
    </dataValidation>
  </dataValidations>
  <printOptions horizontalCentered="1" verticalCentered="1"/>
  <pageMargins left="0.11811023622047245" right="0.15748031496062992" top="0.35433070866141736" bottom="0.47244094488188981" header="0.23622047244094491" footer="0.27559055118110237"/>
  <pageSetup paperSize="9" scale="90" orientation="portrait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8" r:id="rId4" name="Drop Down 6">
              <controlPr defaultSize="0" autoLine="0" autoPict="0">
                <anchor moveWithCells="1">
                  <from>
                    <xdr:col>1</xdr:col>
                    <xdr:colOff>85725</xdr:colOff>
                    <xdr:row>40</xdr:row>
                    <xdr:rowOff>38100</xdr:rowOff>
                  </from>
                  <to>
                    <xdr:col>4</xdr:col>
                    <xdr:colOff>714375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5" name="Drop Down 9">
              <controlPr defaultSize="0" autoLine="0" autoPict="0">
                <anchor moveWithCells="1">
                  <from>
                    <xdr:col>6</xdr:col>
                    <xdr:colOff>85725</xdr:colOff>
                    <xdr:row>40</xdr:row>
                    <xdr:rowOff>57150</xdr:rowOff>
                  </from>
                  <to>
                    <xdr:col>9</xdr:col>
                    <xdr:colOff>485775</xdr:colOff>
                    <xdr:row>42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R151"/>
  <sheetViews>
    <sheetView tabSelected="1" zoomScaleNormal="100" workbookViewId="0">
      <pane xSplit="3" ySplit="7" topLeftCell="D8" activePane="bottomRight" state="frozen"/>
      <selection activeCell="D124" sqref="D124"/>
      <selection pane="topRight" activeCell="D124" sqref="D124"/>
      <selection pane="bottomLeft" activeCell="D124" sqref="D124"/>
      <selection pane="bottomRight" activeCell="I16" sqref="I16"/>
    </sheetView>
  </sheetViews>
  <sheetFormatPr defaultColWidth="11.5703125" defaultRowHeight="12.75" x14ac:dyDescent="0.2"/>
  <cols>
    <col min="1" max="1" width="5.28515625" style="2" customWidth="1"/>
    <col min="2" max="2" width="8" style="2" customWidth="1"/>
    <col min="3" max="3" width="9.7109375" style="2" customWidth="1"/>
    <col min="4" max="4" width="17.28515625" style="107" customWidth="1"/>
    <col min="5" max="5" width="21.5703125" customWidth="1"/>
    <col min="6" max="6" width="18" customWidth="1"/>
    <col min="7" max="7" width="1.7109375" customWidth="1"/>
    <col min="8" max="8" width="18.5703125" style="105" customWidth="1"/>
    <col min="9" max="9" width="13.5703125" style="2" customWidth="1" collapsed="1"/>
    <col min="10" max="10" width="17.28515625" style="2" customWidth="1"/>
    <col min="11" max="11" width="22.7109375" style="106" customWidth="1"/>
    <col min="12" max="12" width="14" style="2" customWidth="1" collapsed="1"/>
    <col min="13" max="13" width="15.140625" style="2" customWidth="1"/>
    <col min="14" max="14" width="2.85546875" customWidth="1"/>
    <col min="15" max="15" width="22.5703125" style="105" customWidth="1"/>
    <col min="16" max="16" width="14" style="2" customWidth="1"/>
    <col min="17" max="17" width="14.85546875" style="2" customWidth="1"/>
    <col min="18" max="18" width="20" style="2" customWidth="1"/>
    <col min="19" max="19" width="2.85546875" customWidth="1"/>
    <col min="20" max="20" width="26.140625" style="6" customWidth="1"/>
    <col min="21" max="21" width="13" bestFit="1" customWidth="1"/>
    <col min="22" max="44" width="11.5703125" style="2" customWidth="1" collapsed="1"/>
    <col min="45" max="16384" width="11.5703125" style="2"/>
  </cols>
  <sheetData>
    <row r="1" spans="1:20" ht="31.5" customHeight="1" thickBot="1" x14ac:dyDescent="0.4">
      <c r="A1" s="406"/>
      <c r="B1" s="407"/>
      <c r="C1" s="407"/>
      <c r="D1" s="407"/>
      <c r="E1" s="407"/>
      <c r="F1" s="407"/>
      <c r="G1" s="345"/>
      <c r="H1" s="346" t="s">
        <v>173</v>
      </c>
      <c r="I1" s="417">
        <f>IF('FICHE D''IDENTIFICATION'!F6&gt;0,'FICHE D''IDENTIFICATION'!F6,KENNTDATEN!F6)</f>
        <v>0</v>
      </c>
      <c r="J1" s="418"/>
      <c r="K1" s="418"/>
      <c r="L1" s="418"/>
      <c r="M1" s="418"/>
      <c r="N1" s="419"/>
      <c r="O1" s="347"/>
      <c r="P1" s="348"/>
      <c r="Q1" s="348"/>
      <c r="R1" s="348"/>
      <c r="S1" s="345"/>
      <c r="T1" s="349"/>
    </row>
    <row r="2" spans="1:20" ht="18.75" thickBot="1" x14ac:dyDescent="0.3">
      <c r="A2" s="28"/>
      <c r="B2" s="29"/>
      <c r="C2" s="147"/>
      <c r="D2" s="400" t="s">
        <v>161</v>
      </c>
      <c r="E2" s="401"/>
      <c r="F2" s="402"/>
      <c r="G2" s="227"/>
      <c r="H2" s="398" t="s">
        <v>162</v>
      </c>
      <c r="I2" s="399"/>
      <c r="J2" s="399"/>
      <c r="K2" s="399"/>
      <c r="L2" s="399"/>
      <c r="M2" s="399"/>
      <c r="N2" s="227"/>
      <c r="O2" s="408" t="s">
        <v>168</v>
      </c>
      <c r="P2" s="409"/>
      <c r="Q2" s="409"/>
      <c r="R2" s="409"/>
      <c r="S2" s="227"/>
      <c r="T2" s="219"/>
    </row>
    <row r="3" spans="1:20" ht="18.75" thickBot="1" x14ac:dyDescent="0.3">
      <c r="A3" s="34"/>
      <c r="B3" s="35"/>
      <c r="C3" s="35"/>
      <c r="D3" s="403" t="s">
        <v>160</v>
      </c>
      <c r="E3" s="404"/>
      <c r="F3" s="405"/>
      <c r="G3" s="227"/>
      <c r="H3" s="410" t="s">
        <v>163</v>
      </c>
      <c r="I3" s="411"/>
      <c r="J3" s="412"/>
      <c r="K3" s="413" t="s">
        <v>164</v>
      </c>
      <c r="L3" s="411"/>
      <c r="M3" s="411"/>
      <c r="N3" s="228"/>
      <c r="O3" s="414" t="s">
        <v>169</v>
      </c>
      <c r="P3" s="415"/>
      <c r="Q3" s="416"/>
      <c r="R3" s="171" t="s">
        <v>54</v>
      </c>
      <c r="S3" s="228"/>
      <c r="T3" s="220"/>
    </row>
    <row r="4" spans="1:20" ht="16.5" thickTop="1" x14ac:dyDescent="0.25">
      <c r="A4" s="396" t="s">
        <v>146</v>
      </c>
      <c r="B4" s="397"/>
      <c r="C4" s="397"/>
      <c r="D4" s="189"/>
      <c r="E4" s="148"/>
      <c r="F4" s="190"/>
      <c r="G4" s="228"/>
      <c r="H4" s="182" t="s">
        <v>50</v>
      </c>
      <c r="I4" s="151" t="s">
        <v>7</v>
      </c>
      <c r="J4" s="152" t="s">
        <v>53</v>
      </c>
      <c r="K4" s="157" t="s">
        <v>51</v>
      </c>
      <c r="L4" s="151" t="s">
        <v>7</v>
      </c>
      <c r="M4" s="152" t="s">
        <v>53</v>
      </c>
      <c r="N4" s="228"/>
      <c r="O4" s="206" t="s">
        <v>50</v>
      </c>
      <c r="P4" s="160" t="s">
        <v>7</v>
      </c>
      <c r="Q4" s="161" t="s">
        <v>53</v>
      </c>
      <c r="R4" s="213" t="s">
        <v>171</v>
      </c>
      <c r="S4" s="228"/>
      <c r="T4" s="221" t="s">
        <v>7</v>
      </c>
    </row>
    <row r="5" spans="1:20" ht="16.5" thickBot="1" x14ac:dyDescent="0.3">
      <c r="A5" s="42" t="s">
        <v>43</v>
      </c>
      <c r="B5" s="43" t="s">
        <v>46</v>
      </c>
      <c r="C5" s="44" t="s">
        <v>44</v>
      </c>
      <c r="D5" s="189"/>
      <c r="E5" s="148"/>
      <c r="F5" s="190"/>
      <c r="G5" s="228"/>
      <c r="H5" s="183" t="s">
        <v>165</v>
      </c>
      <c r="I5" s="153" t="s">
        <v>52</v>
      </c>
      <c r="J5" s="154" t="s">
        <v>170</v>
      </c>
      <c r="K5" s="158" t="s">
        <v>165</v>
      </c>
      <c r="L5" s="153" t="s">
        <v>52</v>
      </c>
      <c r="M5" s="154" t="s">
        <v>170</v>
      </c>
      <c r="N5" s="228"/>
      <c r="O5" s="207" t="s">
        <v>165</v>
      </c>
      <c r="P5" s="162" t="s">
        <v>52</v>
      </c>
      <c r="Q5" s="163" t="s">
        <v>170</v>
      </c>
      <c r="R5" s="214" t="s">
        <v>53</v>
      </c>
      <c r="S5" s="228"/>
      <c r="T5" s="222" t="s">
        <v>39</v>
      </c>
    </row>
    <row r="6" spans="1:20" ht="18.75" thickBot="1" x14ac:dyDescent="0.3">
      <c r="A6" s="47" t="s">
        <v>48</v>
      </c>
      <c r="B6" s="45" t="s">
        <v>49</v>
      </c>
      <c r="C6" s="46"/>
      <c r="D6" s="191" t="s">
        <v>71</v>
      </c>
      <c r="E6" s="149" t="s">
        <v>72</v>
      </c>
      <c r="F6" s="192" t="s">
        <v>73</v>
      </c>
      <c r="G6" s="229"/>
      <c r="H6" s="183"/>
      <c r="I6" s="153" t="s">
        <v>166</v>
      </c>
      <c r="J6" s="154"/>
      <c r="K6" s="158"/>
      <c r="L6" s="153" t="s">
        <v>166</v>
      </c>
      <c r="M6" s="154"/>
      <c r="N6" s="229"/>
      <c r="O6" s="207"/>
      <c r="P6" s="162" t="s">
        <v>166</v>
      </c>
      <c r="Q6" s="163"/>
      <c r="R6" s="215" t="s">
        <v>170</v>
      </c>
      <c r="S6" s="229"/>
      <c r="T6" s="222" t="s">
        <v>172</v>
      </c>
    </row>
    <row r="7" spans="1:20" ht="18.75" thickBot="1" x14ac:dyDescent="0.3">
      <c r="A7" s="55"/>
      <c r="B7" s="56"/>
      <c r="C7" s="96"/>
      <c r="D7" s="342" t="s">
        <v>147</v>
      </c>
      <c r="E7" s="150" t="s">
        <v>148</v>
      </c>
      <c r="F7" s="193" t="s">
        <v>74</v>
      </c>
      <c r="G7" s="230"/>
      <c r="H7" s="184"/>
      <c r="I7" s="155" t="s">
        <v>167</v>
      </c>
      <c r="J7" s="156"/>
      <c r="K7" s="159"/>
      <c r="L7" s="155" t="s">
        <v>167</v>
      </c>
      <c r="M7" s="156"/>
      <c r="N7" s="230"/>
      <c r="O7" s="208"/>
      <c r="P7" s="164" t="s">
        <v>167</v>
      </c>
      <c r="Q7" s="165"/>
      <c r="R7" s="216">
        <v>25</v>
      </c>
      <c r="S7" s="230"/>
      <c r="T7" s="223" t="s">
        <v>166</v>
      </c>
    </row>
    <row r="8" spans="1:20" ht="17.100000000000001" customHeight="1" thickTop="1" x14ac:dyDescent="0.2">
      <c r="A8" s="95" t="s">
        <v>149</v>
      </c>
      <c r="B8" s="75"/>
      <c r="C8" s="76"/>
      <c r="D8" s="194"/>
      <c r="E8" s="98"/>
      <c r="F8" s="195"/>
      <c r="G8" s="231"/>
      <c r="H8" s="185"/>
      <c r="I8" s="71"/>
      <c r="J8" s="72"/>
      <c r="K8" s="102"/>
      <c r="L8" s="71"/>
      <c r="M8" s="73"/>
      <c r="N8" s="231"/>
      <c r="O8" s="209"/>
      <c r="P8" s="71"/>
      <c r="Q8" s="73"/>
      <c r="R8" s="73"/>
      <c r="S8" s="231"/>
      <c r="T8" s="224"/>
    </row>
    <row r="9" spans="1:20" ht="17.100000000000001" customHeight="1" x14ac:dyDescent="0.2">
      <c r="A9" s="57">
        <f>'DONNEES DE BASE-BASIS GEGEVENS'!A9</f>
        <v>1</v>
      </c>
      <c r="B9" s="99">
        <f>'DONNEES DE BASE-BASIS GEGEVENS'!B9</f>
        <v>0</v>
      </c>
      <c r="C9" s="100">
        <f>'DONNEES DE BASE-BASIS GEGEVENS'!C9</f>
        <v>125</v>
      </c>
      <c r="D9" s="196" t="str">
        <f>'DONNEES DE BASE-BASIS GEGEVENS'!K9</f>
        <v/>
      </c>
      <c r="E9" s="166">
        <f>'Déclaration-JAN 2018-Aangift'!H9+'Déclaration-JAN 2018-Aangift'!K9</f>
        <v>0</v>
      </c>
      <c r="F9" s="197">
        <f>(B9/1000)*E9</f>
        <v>0</v>
      </c>
      <c r="G9" s="232"/>
      <c r="H9" s="186"/>
      <c r="I9" s="167">
        <f>IF(B9&gt;0,('DONNEES DE BASE-BASIS GEGEVENS'!$S9*'DONNEES DE BASE-BASIS GEGEVENS'!$S$6),0)</f>
        <v>0</v>
      </c>
      <c r="J9" s="168" t="str">
        <f>IF(B9&gt;0,('DONNEES DE BASE-BASIS GEGEVENS'!S9*H9),"")</f>
        <v/>
      </c>
      <c r="K9" s="103"/>
      <c r="L9" s="167" t="str">
        <f>IF(B9&gt;0,('DONNEES DE BASE-BASIS GEGEVENS'!T9*'DONNEES DE BASE-BASIS GEGEVENS'!$T$6),"")</f>
        <v/>
      </c>
      <c r="M9" s="174" t="str">
        <f>IF(B9&gt;0,('DONNEES DE BASE-BASIS GEGEVENS'!T9*K9),"")</f>
        <v/>
      </c>
      <c r="N9" s="232"/>
      <c r="O9" s="210">
        <f t="shared" ref="O9:O17" si="0">H9+K9</f>
        <v>0</v>
      </c>
      <c r="P9" s="169" t="str">
        <f>IF('DONNEES DE BASE-BASIS GEGEVENS'!B9&gt;0,('DONNEES DE BASE-BASIS GEGEVENS'!$R9*'DONNEES DE BASE-BASIS GEGEVENS'!$R$6),"")</f>
        <v/>
      </c>
      <c r="Q9" s="170" t="str">
        <f>IF('DONNEES DE BASE-BASIS GEGEVENS'!B9&gt;0,('DONNEES DE BASE-BASIS GEGEVENS'!R9*O9),"")</f>
        <v/>
      </c>
      <c r="R9" s="217"/>
      <c r="S9" s="232"/>
      <c r="T9" s="225" t="str">
        <f>IF('DONNEES DE BASE-BASIS GEGEVENS'!B9&gt;0,(D9*E9)+(H9*I9)+(K9*L9)+(O9*P9),"")</f>
        <v/>
      </c>
    </row>
    <row r="10" spans="1:20" ht="17.100000000000001" customHeight="1" x14ac:dyDescent="0.2">
      <c r="A10" s="57">
        <f>'DONNEES DE BASE-BASIS GEGEVENS'!A10</f>
        <v>2</v>
      </c>
      <c r="B10" s="99">
        <f>'DONNEES DE BASE-BASIS GEGEVENS'!B10</f>
        <v>0</v>
      </c>
      <c r="C10" s="100">
        <f>'DONNEES DE BASE-BASIS GEGEVENS'!C10</f>
        <v>200</v>
      </c>
      <c r="D10" s="196" t="str">
        <f>'DONNEES DE BASE-BASIS GEGEVENS'!K10</f>
        <v/>
      </c>
      <c r="E10" s="166">
        <f>'Déclaration-JAN 2018-Aangift'!H10+'Déclaration-JAN 2018-Aangift'!K10</f>
        <v>0</v>
      </c>
      <c r="F10" s="197">
        <f>(B10/1000)*E10</f>
        <v>0</v>
      </c>
      <c r="G10" s="232"/>
      <c r="H10" s="186"/>
      <c r="I10" s="167">
        <f>IF(B10&gt;0,('DONNEES DE BASE-BASIS GEGEVENS'!$S10*'DONNEES DE BASE-BASIS GEGEVENS'!$S$6),0)</f>
        <v>0</v>
      </c>
      <c r="J10" s="168" t="str">
        <f>IF(B10&gt;0,('DONNEES DE BASE-BASIS GEGEVENS'!S10*H10),"")</f>
        <v/>
      </c>
      <c r="K10" s="103"/>
      <c r="L10" s="167" t="str">
        <f>IF(B10&gt;0,('DONNEES DE BASE-BASIS GEGEVENS'!T10*'DONNEES DE BASE-BASIS GEGEVENS'!$T$6),"")</f>
        <v/>
      </c>
      <c r="M10" s="174" t="str">
        <f>IF(B10&gt;0,('DONNEES DE BASE-BASIS GEGEVENS'!T10*K10),"")</f>
        <v/>
      </c>
      <c r="N10" s="232"/>
      <c r="O10" s="210">
        <f t="shared" si="0"/>
        <v>0</v>
      </c>
      <c r="P10" s="169" t="str">
        <f>IF('DONNEES DE BASE-BASIS GEGEVENS'!B10&gt;0,('DONNEES DE BASE-BASIS GEGEVENS'!$R10*'DONNEES DE BASE-BASIS GEGEVENS'!$R$6),"")</f>
        <v/>
      </c>
      <c r="Q10" s="170" t="str">
        <f>IF('DONNEES DE BASE-BASIS GEGEVENS'!B10&gt;0,('DONNEES DE BASE-BASIS GEGEVENS'!R10*O10),"")</f>
        <v/>
      </c>
      <c r="R10" s="217"/>
      <c r="S10" s="232"/>
      <c r="T10" s="225" t="str">
        <f>IF('DONNEES DE BASE-BASIS GEGEVENS'!B10&gt;0,(D10*E10)+(H10*I10)+(K10*L10)+(O10*P10),"")</f>
        <v/>
      </c>
    </row>
    <row r="11" spans="1:20" ht="17.100000000000001" customHeight="1" x14ac:dyDescent="0.2">
      <c r="A11" s="57">
        <f>'DONNEES DE BASE-BASIS GEGEVENS'!A11</f>
        <v>3</v>
      </c>
      <c r="B11" s="60">
        <f>'DONNEES DE BASE-BASIS GEGEVENS'!B11</f>
        <v>500</v>
      </c>
      <c r="C11" s="100">
        <f>'DONNEES DE BASE-BASIS GEGEVENS'!C11</f>
        <v>375</v>
      </c>
      <c r="D11" s="196">
        <f>'DONNEES DE BASE-BASIS GEGEVENS'!K11</f>
        <v>1.16676392E-2</v>
      </c>
      <c r="E11" s="166">
        <f>'Déclaration-JAN 2018-Aangift'!H11+'Déclaration-JAN 2018-Aangift'!K11</f>
        <v>0</v>
      </c>
      <c r="F11" s="197">
        <f>(B11/1000)*E11</f>
        <v>0</v>
      </c>
      <c r="G11" s="232"/>
      <c r="H11" s="187"/>
      <c r="I11" s="167">
        <f>IF(B11&gt;0,('DONNEES DE BASE-BASIS GEGEVENS'!$S11*'DONNEES DE BASE-BASIS GEGEVENS'!$S$6),0)</f>
        <v>3.8321428571428573E-3</v>
      </c>
      <c r="J11" s="168">
        <f>IF(B11&gt;0,('DONNEES DE BASE-BASIS GEGEVENS'!S11*H11),"")</f>
        <v>0</v>
      </c>
      <c r="K11" s="104"/>
      <c r="L11" s="167">
        <f>IF(B11&gt;0,('DONNEES DE BASE-BASIS GEGEVENS'!T11*'DONNEES DE BASE-BASIS GEGEVENS'!$T$6),"")</f>
        <v>5.8E-4</v>
      </c>
      <c r="M11" s="174">
        <f>IF(B11&gt;0,('DONNEES DE BASE-BASIS GEGEVENS'!T11*K11),"")</f>
        <v>0</v>
      </c>
      <c r="N11" s="232"/>
      <c r="O11" s="210">
        <f t="shared" si="0"/>
        <v>0</v>
      </c>
      <c r="P11" s="169">
        <f>IF('DONNEES DE BASE-BASIS GEGEVENS'!B11&gt;0,('DONNEES DE BASE-BASIS GEGEVENS'!$R11*'DONNEES DE BASE-BASIS GEGEVENS'!$R$6),"")</f>
        <v>1.1285714285714287E-5</v>
      </c>
      <c r="Q11" s="170">
        <f>IF('DONNEES DE BASE-BASIS GEGEVENS'!B11&gt;0,('DONNEES DE BASE-BASIS GEGEVENS'!R11*O11),"")</f>
        <v>0</v>
      </c>
      <c r="R11" s="217">
        <f>(O11*($R$7/'DONNEES DE BASE-BASIS GEGEVENS'!P11))</f>
        <v>0</v>
      </c>
      <c r="S11" s="232"/>
      <c r="T11" s="225">
        <f>IF('DONNEES DE BASE-BASIS GEGEVENS'!B11&gt;0,(D11*E11)+(H11*I11)+(K11*L11)+(O11*P11),"")</f>
        <v>0</v>
      </c>
    </row>
    <row r="12" spans="1:20" ht="17.100000000000001" customHeight="1" x14ac:dyDescent="0.2">
      <c r="A12" s="57">
        <f>'DONNEES DE BASE-BASIS GEGEVENS'!A12</f>
        <v>4</v>
      </c>
      <c r="B12" s="60">
        <f>'DONNEES DE BASE-BASIS GEGEVENS'!B12</f>
        <v>560</v>
      </c>
      <c r="C12" s="100">
        <f>'DONNEES DE BASE-BASIS GEGEVENS'!C12</f>
        <v>750</v>
      </c>
      <c r="D12" s="196">
        <f>'DONNEES DE BASE-BASIS GEGEVENS'!K12</f>
        <v>1.4187322400000001E-2</v>
      </c>
      <c r="E12" s="166">
        <f>'Déclaration-JAN 2018-Aangift'!H12+'Déclaration-JAN 2018-Aangift'!K12</f>
        <v>0</v>
      </c>
      <c r="F12" s="197">
        <f t="shared" ref="F12:F17" si="1">(B12/1000)*E12</f>
        <v>0</v>
      </c>
      <c r="G12" s="232"/>
      <c r="H12" s="187"/>
      <c r="I12" s="167">
        <f>IF(B12&gt;0,('DONNEES DE BASE-BASIS GEGEVENS'!$S12*'DONNEES DE BASE-BASIS GEGEVENS'!$S$6),0)</f>
        <v>4.4708333333333336E-3</v>
      </c>
      <c r="J12" s="168">
        <f>IF(B12&gt;0,('DONNEES DE BASE-BASIS GEGEVENS'!S12*H12),"")</f>
        <v>0</v>
      </c>
      <c r="K12" s="104"/>
      <c r="L12" s="167">
        <f>IF(B12&gt;0,('DONNEES DE BASE-BASIS GEGEVENS'!T12*'DONNEES DE BASE-BASIS GEGEVENS'!$T$6),"")</f>
        <v>6.7666666666666678E-4</v>
      </c>
      <c r="M12" s="174">
        <f>IF(B12&gt;0,('DONNEES DE BASE-BASIS GEGEVENS'!T12*K12),"")</f>
        <v>0</v>
      </c>
      <c r="N12" s="232"/>
      <c r="O12" s="210">
        <f t="shared" si="0"/>
        <v>0</v>
      </c>
      <c r="P12" s="169">
        <f>IF('DONNEES DE BASE-BASIS GEGEVENS'!B12&gt;0,('DONNEES DE BASE-BASIS GEGEVENS'!$R12*'DONNEES DE BASE-BASIS GEGEVENS'!$R$6),"")</f>
        <v>1.3166666666666669E-5</v>
      </c>
      <c r="Q12" s="170">
        <f>IF('DONNEES DE BASE-BASIS GEGEVENS'!B12&gt;0,('DONNEES DE BASE-BASIS GEGEVENS'!R12*O12),"")</f>
        <v>0</v>
      </c>
      <c r="R12" s="217">
        <f>(O12*($R$7/'DONNEES DE BASE-BASIS GEGEVENS'!P12))</f>
        <v>0</v>
      </c>
      <c r="S12" s="232"/>
      <c r="T12" s="225">
        <f>IF('DONNEES DE BASE-BASIS GEGEVENS'!B12&gt;0,(D12*E12)+(H12*I12)+(K12*L12)+(O12*P12),"")</f>
        <v>0</v>
      </c>
    </row>
    <row r="13" spans="1:20" ht="17.100000000000001" customHeight="1" x14ac:dyDescent="0.2">
      <c r="A13" s="57">
        <f>'DONNEES DE BASE-BASIS GEGEVENS'!A13</f>
        <v>5</v>
      </c>
      <c r="B13" s="60">
        <f>'DONNEES DE BASE-BASIS GEGEVENS'!B13</f>
        <v>1000</v>
      </c>
      <c r="C13" s="100">
        <f>'DONNEES DE BASE-BASIS GEGEVENS'!C13</f>
        <v>1500</v>
      </c>
      <c r="D13" s="196">
        <f>'DONNEES DE BASE-BASIS GEGEVENS'!K13</f>
        <v>1.97753224E-2</v>
      </c>
      <c r="E13" s="166">
        <f>'Déclaration-JAN 2018-Aangift'!H13+'Déclaration-JAN 2018-Aangift'!K13</f>
        <v>0</v>
      </c>
      <c r="F13" s="197">
        <f t="shared" si="1"/>
        <v>0</v>
      </c>
      <c r="G13" s="232"/>
      <c r="H13" s="187"/>
      <c r="I13" s="167">
        <f>IF(B13&gt;0,('DONNEES DE BASE-BASIS GEGEVENS'!$S13*'DONNEES DE BASE-BASIS GEGEVENS'!$S$6),0)</f>
        <v>1.2773809523809526E-2</v>
      </c>
      <c r="J13" s="168">
        <f>IF(B13&gt;0,('DONNEES DE BASE-BASIS GEGEVENS'!S13*H13),"")</f>
        <v>0</v>
      </c>
      <c r="K13" s="104"/>
      <c r="L13" s="167">
        <f>IF(B13&gt;0,('DONNEES DE BASE-BASIS GEGEVENS'!T13*'DONNEES DE BASE-BASIS GEGEVENS'!$T$6),"")</f>
        <v>1.9333333333333338E-3</v>
      </c>
      <c r="M13" s="174">
        <f>IF(B13&gt;0,('DONNEES DE BASE-BASIS GEGEVENS'!T13*K13),"")</f>
        <v>0</v>
      </c>
      <c r="N13" s="232"/>
      <c r="O13" s="210">
        <f t="shared" si="0"/>
        <v>0</v>
      </c>
      <c r="P13" s="169">
        <f>IF('DONNEES DE BASE-BASIS GEGEVENS'!B13&gt;0,('DONNEES DE BASE-BASIS GEGEVENS'!$R13*'DONNEES DE BASE-BASIS GEGEVENS'!$R$6),"")</f>
        <v>3.7619047619047621E-5</v>
      </c>
      <c r="Q13" s="170">
        <f>IF('DONNEES DE BASE-BASIS GEGEVENS'!B13&gt;0,('DONNEES DE BASE-BASIS GEGEVENS'!R13*O13),"")</f>
        <v>0</v>
      </c>
      <c r="R13" s="217">
        <f>(O13*($R$7/'DONNEES DE BASE-BASIS GEGEVENS'!P13))</f>
        <v>0</v>
      </c>
      <c r="S13" s="232"/>
      <c r="T13" s="225">
        <f>IF('DONNEES DE BASE-BASIS GEGEVENS'!B13&gt;0,(D13*E13)+(H13*I13)+(K13*L13)+(O13*P13),"")</f>
        <v>0</v>
      </c>
    </row>
    <row r="14" spans="1:20" ht="17.100000000000001" customHeight="1" x14ac:dyDescent="0.2">
      <c r="A14" s="57">
        <f>'DONNEES DE BASE-BASIS GEGEVENS'!A14</f>
        <v>6</v>
      </c>
      <c r="B14" s="99">
        <f>'DONNEES DE BASE-BASIS GEGEVENS'!B14</f>
        <v>0</v>
      </c>
      <c r="C14" s="100">
        <f>'DONNEES DE BASE-BASIS GEGEVENS'!C14</f>
        <v>3000</v>
      </c>
      <c r="D14" s="196" t="str">
        <f>'DONNEES DE BASE-BASIS GEGEVENS'!K14</f>
        <v/>
      </c>
      <c r="E14" s="166">
        <f>'Déclaration-JAN 2018-Aangift'!H14+'Déclaration-JAN 2018-Aangift'!K14</f>
        <v>0</v>
      </c>
      <c r="F14" s="197">
        <f t="shared" si="1"/>
        <v>0</v>
      </c>
      <c r="G14" s="232"/>
      <c r="H14" s="186"/>
      <c r="I14" s="167">
        <f>IF(B14&gt;0,('DONNEES DE BASE-BASIS GEGEVENS'!$S14*'DONNEES DE BASE-BASIS GEGEVENS'!$S$6),0)</f>
        <v>0</v>
      </c>
      <c r="J14" s="168" t="str">
        <f>IF(B14&gt;0,('DONNEES DE BASE-BASIS GEGEVENS'!S14*H14),"")</f>
        <v/>
      </c>
      <c r="K14" s="103"/>
      <c r="L14" s="167" t="str">
        <f>IF(B14&gt;0,('DONNEES DE BASE-BASIS GEGEVENS'!T14*'DONNEES DE BASE-BASIS GEGEVENS'!$T$6),"")</f>
        <v/>
      </c>
      <c r="M14" s="174" t="str">
        <f>IF(B14&gt;0,('DONNEES DE BASE-BASIS GEGEVENS'!T14*K14),"")</f>
        <v/>
      </c>
      <c r="N14" s="232"/>
      <c r="O14" s="210">
        <f t="shared" si="0"/>
        <v>0</v>
      </c>
      <c r="P14" s="169" t="str">
        <f>IF('DONNEES DE BASE-BASIS GEGEVENS'!B14&gt;0,('DONNEES DE BASE-BASIS GEGEVENS'!$R14*'DONNEES DE BASE-BASIS GEGEVENS'!$R$6),"")</f>
        <v/>
      </c>
      <c r="Q14" s="170" t="str">
        <f>IF('DONNEES DE BASE-BASIS GEGEVENS'!B14&gt;0,('DONNEES DE BASE-BASIS GEGEVENS'!R14*O14),"")</f>
        <v/>
      </c>
      <c r="R14" s="217"/>
      <c r="S14" s="232"/>
      <c r="T14" s="225" t="str">
        <f>IF('DONNEES DE BASE-BASIS GEGEVENS'!B14&gt;0,(D14*E14)+(H14*I14)+(K14*L14)+(O14*P14),"")</f>
        <v/>
      </c>
    </row>
    <row r="15" spans="1:20" ht="17.100000000000001" customHeight="1" x14ac:dyDescent="0.2">
      <c r="A15" s="57">
        <f>'DONNEES DE BASE-BASIS GEGEVENS'!A15</f>
        <v>7</v>
      </c>
      <c r="B15" s="99">
        <f>'DONNEES DE BASE-BASIS GEGEVENS'!B15</f>
        <v>0</v>
      </c>
      <c r="C15" s="100">
        <f>'DONNEES DE BASE-BASIS GEGEVENS'!C15</f>
        <v>4500</v>
      </c>
      <c r="D15" s="196" t="str">
        <f>'DONNEES DE BASE-BASIS GEGEVENS'!K15</f>
        <v/>
      </c>
      <c r="E15" s="166">
        <f>'Déclaration-JAN 2018-Aangift'!H15+'Déclaration-JAN 2018-Aangift'!K15</f>
        <v>0</v>
      </c>
      <c r="F15" s="197">
        <f t="shared" si="1"/>
        <v>0</v>
      </c>
      <c r="G15" s="232"/>
      <c r="H15" s="186"/>
      <c r="I15" s="167">
        <f>IF(B15&gt;0,('DONNEES DE BASE-BASIS GEGEVENS'!$S15*'DONNEES DE BASE-BASIS GEGEVENS'!$S$6),0)</f>
        <v>0</v>
      </c>
      <c r="J15" s="168" t="str">
        <f>IF(B15&gt;0,('DONNEES DE BASE-BASIS GEGEVENS'!S15*H15),"")</f>
        <v/>
      </c>
      <c r="K15" s="103"/>
      <c r="L15" s="167" t="str">
        <f>IF(B15&gt;0,('DONNEES DE BASE-BASIS GEGEVENS'!T15*'DONNEES DE BASE-BASIS GEGEVENS'!$T$6),"")</f>
        <v/>
      </c>
      <c r="M15" s="174" t="str">
        <f>IF(B15&gt;0,('DONNEES DE BASE-BASIS GEGEVENS'!T15*K15),"")</f>
        <v/>
      </c>
      <c r="N15" s="232"/>
      <c r="O15" s="210">
        <f t="shared" si="0"/>
        <v>0</v>
      </c>
      <c r="P15" s="169" t="str">
        <f>IF('DONNEES DE BASE-BASIS GEGEVENS'!B15&gt;0,('DONNEES DE BASE-BASIS GEGEVENS'!$R15*'DONNEES DE BASE-BASIS GEGEVENS'!$R$6),"")</f>
        <v/>
      </c>
      <c r="Q15" s="170" t="str">
        <f>IF('DONNEES DE BASE-BASIS GEGEVENS'!B15&gt;0,('DONNEES DE BASE-BASIS GEGEVENS'!R15*O15),"")</f>
        <v/>
      </c>
      <c r="R15" s="217"/>
      <c r="S15" s="232"/>
      <c r="T15" s="225" t="str">
        <f>IF('DONNEES DE BASE-BASIS GEGEVENS'!B15&gt;0,(D15*E15)+(H15*I15)+(K15*L15)+(O15*P15),"")</f>
        <v/>
      </c>
    </row>
    <row r="16" spans="1:20" ht="17.100000000000001" customHeight="1" x14ac:dyDescent="0.2">
      <c r="A16" s="57">
        <f>'DONNEES DE BASE-BASIS GEGEVENS'!A16</f>
        <v>8</v>
      </c>
      <c r="B16" s="99">
        <f>'DONNEES DE BASE-BASIS GEGEVENS'!B16</f>
        <v>0</v>
      </c>
      <c r="C16" s="100">
        <f>'DONNEES DE BASE-BASIS GEGEVENS'!C16</f>
        <v>6000</v>
      </c>
      <c r="D16" s="196" t="str">
        <f>'DONNEES DE BASE-BASIS GEGEVENS'!K16</f>
        <v/>
      </c>
      <c r="E16" s="166">
        <f>'Déclaration-JAN 2018-Aangift'!H16+'Déclaration-JAN 2018-Aangift'!K16</f>
        <v>0</v>
      </c>
      <c r="F16" s="197">
        <f t="shared" si="1"/>
        <v>0</v>
      </c>
      <c r="G16" s="232"/>
      <c r="H16" s="186"/>
      <c r="I16" s="167">
        <f>IF(B16&gt;0,('DONNEES DE BASE-BASIS GEGEVENS'!$S16*'DONNEES DE BASE-BASIS GEGEVENS'!$S$6),0)</f>
        <v>0</v>
      </c>
      <c r="J16" s="168" t="str">
        <f>IF(B16&gt;0,('DONNEES DE BASE-BASIS GEGEVENS'!S16*H16),"")</f>
        <v/>
      </c>
      <c r="K16" s="103"/>
      <c r="L16" s="167" t="str">
        <f>IF(B16&gt;0,('DONNEES DE BASE-BASIS GEGEVENS'!T16*'DONNEES DE BASE-BASIS GEGEVENS'!$T$6),"")</f>
        <v/>
      </c>
      <c r="M16" s="174" t="str">
        <f>IF(B16&gt;0,('DONNEES DE BASE-BASIS GEGEVENS'!T16*K16),"")</f>
        <v/>
      </c>
      <c r="N16" s="232"/>
      <c r="O16" s="210">
        <f t="shared" si="0"/>
        <v>0</v>
      </c>
      <c r="P16" s="169" t="str">
        <f>IF('DONNEES DE BASE-BASIS GEGEVENS'!B16&gt;0,('DONNEES DE BASE-BASIS GEGEVENS'!$R16*'DONNEES DE BASE-BASIS GEGEVENS'!$R$6),"")</f>
        <v/>
      </c>
      <c r="Q16" s="170" t="str">
        <f>IF('DONNEES DE BASE-BASIS GEGEVENS'!B16&gt;0,('DONNEES DE BASE-BASIS GEGEVENS'!R16*O16),"")</f>
        <v/>
      </c>
      <c r="R16" s="217"/>
      <c r="S16" s="232"/>
      <c r="T16" s="225" t="str">
        <f>IF('DONNEES DE BASE-BASIS GEGEVENS'!B16&gt;0,(D16*E16)+(H16*I16)+(K16*L16)+(O16*P16),"")</f>
        <v/>
      </c>
    </row>
    <row r="17" spans="1:20" ht="17.100000000000001" customHeight="1" x14ac:dyDescent="0.2">
      <c r="A17" s="57">
        <f>'DONNEES DE BASE-BASIS GEGEVENS'!A17</f>
        <v>9</v>
      </c>
      <c r="B17" s="99">
        <f>'DONNEES DE BASE-BASIS GEGEVENS'!B17</f>
        <v>0</v>
      </c>
      <c r="C17" s="100">
        <f>'DONNEES DE BASE-BASIS GEGEVENS'!C17</f>
        <v>9000</v>
      </c>
      <c r="D17" s="196" t="str">
        <f>'DONNEES DE BASE-BASIS GEGEVENS'!K17</f>
        <v/>
      </c>
      <c r="E17" s="166">
        <f>'Déclaration-JAN 2018-Aangift'!H17+'Déclaration-JAN 2018-Aangift'!K17</f>
        <v>0</v>
      </c>
      <c r="F17" s="197">
        <f t="shared" si="1"/>
        <v>0</v>
      </c>
      <c r="G17" s="232"/>
      <c r="H17" s="186"/>
      <c r="I17" s="167">
        <f>IF(B17&gt;0,('DONNEES DE BASE-BASIS GEGEVENS'!$S17*'DONNEES DE BASE-BASIS GEGEVENS'!$S$6),0)</f>
        <v>0</v>
      </c>
      <c r="J17" s="168" t="str">
        <f>IF(B17&gt;0,('DONNEES DE BASE-BASIS GEGEVENS'!S17*H17),"")</f>
        <v/>
      </c>
      <c r="K17" s="103"/>
      <c r="L17" s="167" t="str">
        <f>IF(B17&gt;0,('DONNEES DE BASE-BASIS GEGEVENS'!T17*'DONNEES DE BASE-BASIS GEGEVENS'!$T$6),"")</f>
        <v/>
      </c>
      <c r="M17" s="174" t="str">
        <f>IF(B17&gt;0,('DONNEES DE BASE-BASIS GEGEVENS'!T17*K17),"")</f>
        <v/>
      </c>
      <c r="N17" s="232"/>
      <c r="O17" s="210">
        <f t="shared" si="0"/>
        <v>0</v>
      </c>
      <c r="P17" s="169" t="str">
        <f>IF('DONNEES DE BASE-BASIS GEGEVENS'!B17&gt;0,('DONNEES DE BASE-BASIS GEGEVENS'!$R17*'DONNEES DE BASE-BASIS GEGEVENS'!$R$6),"")</f>
        <v/>
      </c>
      <c r="Q17" s="170" t="str">
        <f>IF('DONNEES DE BASE-BASIS GEGEVENS'!B17&gt;0,('DONNEES DE BASE-BASIS GEGEVENS'!R17*O17),"")</f>
        <v/>
      </c>
      <c r="R17" s="217"/>
      <c r="S17" s="232"/>
      <c r="T17" s="225" t="str">
        <f>IF('DONNEES DE BASE-BASIS GEGEVENS'!B17&gt;0,(D17*E17)+(H17*I17)+(K17*L17)+(O17*P17),"")</f>
        <v/>
      </c>
    </row>
    <row r="18" spans="1:20" ht="17.100000000000001" customHeight="1" x14ac:dyDescent="0.2">
      <c r="A18" s="95" t="s">
        <v>150</v>
      </c>
      <c r="B18" s="75"/>
      <c r="C18" s="101"/>
      <c r="D18" s="194"/>
      <c r="E18" s="172"/>
      <c r="F18" s="198"/>
      <c r="G18" s="233"/>
      <c r="H18" s="185"/>
      <c r="I18" s="71"/>
      <c r="J18" s="72"/>
      <c r="K18" s="102"/>
      <c r="L18" s="94"/>
      <c r="M18" s="94"/>
      <c r="N18" s="233"/>
      <c r="O18" s="209"/>
      <c r="P18" s="94"/>
      <c r="Q18" s="94"/>
      <c r="R18" s="94"/>
      <c r="S18" s="233"/>
      <c r="T18" s="225"/>
    </row>
    <row r="19" spans="1:20" ht="17.100000000000001" customHeight="1" x14ac:dyDescent="0.2">
      <c r="A19" s="57">
        <f>'DONNEES DE BASE-BASIS GEGEVENS'!A19</f>
        <v>10</v>
      </c>
      <c r="B19" s="60">
        <f>'DONNEES DE BASE-BASIS GEGEVENS'!B19</f>
        <v>180</v>
      </c>
      <c r="C19" s="100">
        <f>'DONNEES DE BASE-BASIS GEGEVENS'!C19</f>
        <v>125</v>
      </c>
      <c r="D19" s="196">
        <f>'DONNEES DE BASE-BASIS GEGEVENS'!K19</f>
        <v>2.3841191999999997E-3</v>
      </c>
      <c r="E19" s="166">
        <f>'Déclaration-JAN 2018-Aangift'!H19+'Déclaration-JAN 2018-Aangift'!K19</f>
        <v>0</v>
      </c>
      <c r="F19" s="197">
        <f t="shared" ref="F19:F27" si="2">(B19/1000)*E19</f>
        <v>0</v>
      </c>
      <c r="G19" s="232"/>
      <c r="H19" s="187"/>
      <c r="I19" s="167">
        <f>IF(B19&gt;0,('DONNEES DE BASE-BASIS GEGEVENS'!$S19*'DONNEES DE BASE-BASIS GEGEVENS'!$S$6),0)</f>
        <v>2.6825E-3</v>
      </c>
      <c r="J19" s="168">
        <f>IF(B19&gt;0,('DONNEES DE BASE-BASIS GEGEVENS'!S19*H19),"")</f>
        <v>0</v>
      </c>
      <c r="K19" s="104"/>
      <c r="L19" s="167">
        <f>IF(B19&gt;0,('DONNEES DE BASE-BASIS GEGEVENS'!T19*'DONNEES DE BASE-BASIS GEGEVENS'!$T$6),"")</f>
        <v>4.06E-4</v>
      </c>
      <c r="M19" s="174">
        <f>IF(B19&gt;0,('DONNEES DE BASE-BASIS GEGEVENS'!T19*K19),"")</f>
        <v>0</v>
      </c>
      <c r="N19" s="232"/>
      <c r="O19" s="210">
        <f t="shared" ref="O19:O27" si="3">H19+K19</f>
        <v>0</v>
      </c>
      <c r="P19" s="169">
        <f>IF('DONNEES DE BASE-BASIS GEGEVENS'!B19&gt;0,('DONNEES DE BASE-BASIS GEGEVENS'!$R19*'DONNEES DE BASE-BASIS GEGEVENS'!$R$6),"")</f>
        <v>7.9000000000000006E-6</v>
      </c>
      <c r="Q19" s="170">
        <f>IF('DONNEES DE BASE-BASIS GEGEVENS'!B19&gt;0,('DONNEES DE BASE-BASIS GEGEVENS'!R19*O19),"")</f>
        <v>0</v>
      </c>
      <c r="R19" s="217">
        <f>(O19*($R$7/'DONNEES DE BASE-BASIS GEGEVENS'!P19))</f>
        <v>0</v>
      </c>
      <c r="S19" s="232"/>
      <c r="T19" s="225">
        <f>IF('DONNEES DE BASE-BASIS GEGEVENS'!B19&gt;0,(D19*E19)+(H19*I19)+(K19*L19)+(O19*P19),"")</f>
        <v>0</v>
      </c>
    </row>
    <row r="20" spans="1:20" ht="17.100000000000001" customHeight="1" x14ac:dyDescent="0.2">
      <c r="A20" s="57">
        <f>'DONNEES DE BASE-BASIS GEGEVENS'!A20</f>
        <v>11</v>
      </c>
      <c r="B20" s="60">
        <f>'DONNEES DE BASE-BASIS GEGEVENS'!B20</f>
        <v>240</v>
      </c>
      <c r="C20" s="100">
        <f>'DONNEES DE BASE-BASIS GEGEVENS'!C20</f>
        <v>200</v>
      </c>
      <c r="D20" s="196">
        <f>'DONNEES DE BASE-BASIS GEGEVENS'!K20</f>
        <v>4.3093192000000008E-3</v>
      </c>
      <c r="E20" s="166">
        <f>'Déclaration-JAN 2018-Aangift'!H20+'Déclaration-JAN 2018-Aangift'!K20</f>
        <v>0</v>
      </c>
      <c r="F20" s="197">
        <f t="shared" si="2"/>
        <v>0</v>
      </c>
      <c r="G20" s="232"/>
      <c r="H20" s="187"/>
      <c r="I20" s="167">
        <f>IF(B20&gt;0,('DONNEES DE BASE-BASIS GEGEVENS'!$S20*'DONNEES DE BASE-BASIS GEGEVENS'!$S$6),0)</f>
        <v>2.6825E-3</v>
      </c>
      <c r="J20" s="168">
        <f>IF(B20&gt;0,('DONNEES DE BASE-BASIS GEGEVENS'!S20*H20),"")</f>
        <v>0</v>
      </c>
      <c r="K20" s="104"/>
      <c r="L20" s="167">
        <f>IF(B20&gt;0,('DONNEES DE BASE-BASIS GEGEVENS'!T20*'DONNEES DE BASE-BASIS GEGEVENS'!$T$6),"")</f>
        <v>4.06E-4</v>
      </c>
      <c r="M20" s="174">
        <f>IF(B20&gt;0,('DONNEES DE BASE-BASIS GEGEVENS'!T20*K20),"")</f>
        <v>0</v>
      </c>
      <c r="N20" s="232"/>
      <c r="O20" s="210">
        <f t="shared" si="3"/>
        <v>0</v>
      </c>
      <c r="P20" s="169">
        <f>IF('DONNEES DE BASE-BASIS GEGEVENS'!B20&gt;0,('DONNEES DE BASE-BASIS GEGEVENS'!$R20*'DONNEES DE BASE-BASIS GEGEVENS'!$R$6),"")</f>
        <v>7.9000000000000006E-6</v>
      </c>
      <c r="Q20" s="170">
        <f>IF('DONNEES DE BASE-BASIS GEGEVENS'!B20&gt;0,('DONNEES DE BASE-BASIS GEGEVENS'!R20*O20),"")</f>
        <v>0</v>
      </c>
      <c r="R20" s="217">
        <f>(O20*($R$7/'DONNEES DE BASE-BASIS GEGEVENS'!P20))</f>
        <v>0</v>
      </c>
      <c r="S20" s="232"/>
      <c r="T20" s="225">
        <f>IF('DONNEES DE BASE-BASIS GEGEVENS'!B20&gt;0,(D20*E20)+(H20*I20)+(K20*L20)+(O20*P20),"")</f>
        <v>0</v>
      </c>
    </row>
    <row r="21" spans="1:20" ht="17.100000000000001" customHeight="1" x14ac:dyDescent="0.2">
      <c r="A21" s="57">
        <f>'DONNEES DE BASE-BASIS GEGEVENS'!A21</f>
        <v>12</v>
      </c>
      <c r="B21" s="60">
        <f>'DONNEES DE BASE-BASIS GEGEVENS'!B21</f>
        <v>500</v>
      </c>
      <c r="C21" s="100">
        <f>'DONNEES DE BASE-BASIS GEGEVENS'!C21</f>
        <v>375</v>
      </c>
      <c r="D21" s="196">
        <f>'DONNEES DE BASE-BASIS GEGEVENS'!K21</f>
        <v>1.16676392E-2</v>
      </c>
      <c r="E21" s="166">
        <f>'Déclaration-JAN 2018-Aangift'!H21+'Déclaration-JAN 2018-Aangift'!K21</f>
        <v>0</v>
      </c>
      <c r="F21" s="197">
        <f t="shared" si="2"/>
        <v>0</v>
      </c>
      <c r="G21" s="232"/>
      <c r="H21" s="187"/>
      <c r="I21" s="167">
        <f>IF(B21&gt;0,('DONNEES DE BASE-BASIS GEGEVENS'!$S21*'DONNEES DE BASE-BASIS GEGEVENS'!$S$6),0)</f>
        <v>3.8321428571428573E-3</v>
      </c>
      <c r="J21" s="168">
        <f>IF(B21&gt;0,('DONNEES DE BASE-BASIS GEGEVENS'!S21*H21),"")</f>
        <v>0</v>
      </c>
      <c r="K21" s="104"/>
      <c r="L21" s="167">
        <f>IF(B21&gt;0,('DONNEES DE BASE-BASIS GEGEVENS'!T21*'DONNEES DE BASE-BASIS GEGEVENS'!$T$6),"")</f>
        <v>5.8E-4</v>
      </c>
      <c r="M21" s="174">
        <f>IF(B21&gt;0,('DONNEES DE BASE-BASIS GEGEVENS'!T21*K21),"")</f>
        <v>0</v>
      </c>
      <c r="N21" s="232"/>
      <c r="O21" s="210">
        <f t="shared" si="3"/>
        <v>0</v>
      </c>
      <c r="P21" s="169">
        <f>IF('DONNEES DE BASE-BASIS GEGEVENS'!B21&gt;0,('DONNEES DE BASE-BASIS GEGEVENS'!$R21*'DONNEES DE BASE-BASIS GEGEVENS'!$R$6),"")</f>
        <v>1.1285714285714287E-5</v>
      </c>
      <c r="Q21" s="170">
        <f>IF('DONNEES DE BASE-BASIS GEGEVENS'!B21&gt;0,('DONNEES DE BASE-BASIS GEGEVENS'!R21*O21),"")</f>
        <v>0</v>
      </c>
      <c r="R21" s="217">
        <f>(O21*($R$7/'DONNEES DE BASE-BASIS GEGEVENS'!P21))</f>
        <v>0</v>
      </c>
      <c r="S21" s="232"/>
      <c r="T21" s="225">
        <f>IF('DONNEES DE BASE-BASIS GEGEVENS'!B21&gt;0,(D21*E21)+(H21*I21)+(K21*L21)+(O21*P21),"")</f>
        <v>0</v>
      </c>
    </row>
    <row r="22" spans="1:20" ht="17.100000000000001" customHeight="1" x14ac:dyDescent="0.2">
      <c r="A22" s="57">
        <f>'DONNEES DE BASE-BASIS GEGEVENS'!A22</f>
        <v>13</v>
      </c>
      <c r="B22" s="60">
        <f>'DONNEES DE BASE-BASIS GEGEVENS'!B22</f>
        <v>820</v>
      </c>
      <c r="C22" s="100">
        <f>'DONNEES DE BASE-BASIS GEGEVENS'!C22</f>
        <v>750</v>
      </c>
      <c r="D22" s="196">
        <f>'DONNEES DE BASE-BASIS GEGEVENS'!K22</f>
        <v>1.74893224E-2</v>
      </c>
      <c r="E22" s="166">
        <f>'Déclaration-JAN 2018-Aangift'!H22+'Déclaration-JAN 2018-Aangift'!K22</f>
        <v>0</v>
      </c>
      <c r="F22" s="197">
        <f t="shared" si="2"/>
        <v>0</v>
      </c>
      <c r="G22" s="232"/>
      <c r="H22" s="187"/>
      <c r="I22" s="167">
        <f>IF(B22&gt;0,('DONNEES DE BASE-BASIS GEGEVENS'!$S22*'DONNEES DE BASE-BASIS GEGEVENS'!$S$6),0)</f>
        <v>4.4708333333333336E-3</v>
      </c>
      <c r="J22" s="168">
        <f>IF(B22&gt;0,('DONNEES DE BASE-BASIS GEGEVENS'!S22*H22),"")</f>
        <v>0</v>
      </c>
      <c r="K22" s="104"/>
      <c r="L22" s="167">
        <f>IF(B22&gt;0,('DONNEES DE BASE-BASIS GEGEVENS'!T22*'DONNEES DE BASE-BASIS GEGEVENS'!$T$6),"")</f>
        <v>6.7666666666666678E-4</v>
      </c>
      <c r="M22" s="174">
        <f>IF(B22&gt;0,('DONNEES DE BASE-BASIS GEGEVENS'!T22*K22),"")</f>
        <v>0</v>
      </c>
      <c r="N22" s="232"/>
      <c r="O22" s="210">
        <f t="shared" si="3"/>
        <v>0</v>
      </c>
      <c r="P22" s="169">
        <f>IF('DONNEES DE BASE-BASIS GEGEVENS'!B22&gt;0,('DONNEES DE BASE-BASIS GEGEVENS'!$R22*'DONNEES DE BASE-BASIS GEGEVENS'!$R$6),"")</f>
        <v>1.3166666666666669E-5</v>
      </c>
      <c r="Q22" s="170">
        <f>IF('DONNEES DE BASE-BASIS GEGEVENS'!B22&gt;0,('DONNEES DE BASE-BASIS GEGEVENS'!R22*O22),"")</f>
        <v>0</v>
      </c>
      <c r="R22" s="217">
        <f>(O22*($R$7/'DONNEES DE BASE-BASIS GEGEVENS'!P22))</f>
        <v>0</v>
      </c>
      <c r="S22" s="232"/>
      <c r="T22" s="225">
        <f>IF('DONNEES DE BASE-BASIS GEGEVENS'!B22&gt;0,(D22*E22)+(H22*I22)+(K22*L22)+(O22*P22),"")</f>
        <v>0</v>
      </c>
    </row>
    <row r="23" spans="1:20" ht="17.100000000000001" customHeight="1" x14ac:dyDescent="0.2">
      <c r="A23" s="57">
        <f>'DONNEES DE BASE-BASIS GEGEVENS'!A23</f>
        <v>14</v>
      </c>
      <c r="B23" s="60">
        <f>'DONNEES DE BASE-BASIS GEGEVENS'!B23</f>
        <v>1730</v>
      </c>
      <c r="C23" s="100">
        <f>'DONNEES DE BASE-BASIS GEGEVENS'!C23</f>
        <v>1500</v>
      </c>
      <c r="D23" s="196">
        <f>'DONNEES DE BASE-BASIS GEGEVENS'!K23</f>
        <v>2.9046322399999998E-2</v>
      </c>
      <c r="E23" s="166">
        <f>'Déclaration-JAN 2018-Aangift'!H23+'Déclaration-JAN 2018-Aangift'!K23</f>
        <v>0</v>
      </c>
      <c r="F23" s="197">
        <f t="shared" si="2"/>
        <v>0</v>
      </c>
      <c r="G23" s="232"/>
      <c r="H23" s="187"/>
      <c r="I23" s="167">
        <f>IF(B23&gt;0,('DONNEES DE BASE-BASIS GEGEVENS'!$S23*'DONNEES DE BASE-BASIS GEGEVENS'!$S$6),0)</f>
        <v>1.2773809523809526E-2</v>
      </c>
      <c r="J23" s="168">
        <f>IF(B23&gt;0,('DONNEES DE BASE-BASIS GEGEVENS'!S23*H23),"")</f>
        <v>0</v>
      </c>
      <c r="K23" s="104"/>
      <c r="L23" s="167">
        <f>IF(B23&gt;0,('DONNEES DE BASE-BASIS GEGEVENS'!T23*'DONNEES DE BASE-BASIS GEGEVENS'!$T$6),"")</f>
        <v>1.9333333333333338E-3</v>
      </c>
      <c r="M23" s="174">
        <f>IF(B23&gt;0,('DONNEES DE BASE-BASIS GEGEVENS'!T23*K23),"")</f>
        <v>0</v>
      </c>
      <c r="N23" s="232"/>
      <c r="O23" s="210">
        <f t="shared" si="3"/>
        <v>0</v>
      </c>
      <c r="P23" s="169">
        <f>IF('DONNEES DE BASE-BASIS GEGEVENS'!B23&gt;0,('DONNEES DE BASE-BASIS GEGEVENS'!$R23*'DONNEES DE BASE-BASIS GEGEVENS'!$R$6),"")</f>
        <v>3.7619047619047621E-5</v>
      </c>
      <c r="Q23" s="170">
        <f>IF('DONNEES DE BASE-BASIS GEGEVENS'!B23&gt;0,('DONNEES DE BASE-BASIS GEGEVENS'!R23*O23),"")</f>
        <v>0</v>
      </c>
      <c r="R23" s="217">
        <f>(O23*($R$7/'DONNEES DE BASE-BASIS GEGEVENS'!P23))</f>
        <v>0</v>
      </c>
      <c r="S23" s="232"/>
      <c r="T23" s="225">
        <f>IF('DONNEES DE BASE-BASIS GEGEVENS'!B23&gt;0,(D23*E23)+(H23*I23)+(K23*L23)+(O23*P23),"")</f>
        <v>0</v>
      </c>
    </row>
    <row r="24" spans="1:20" ht="17.100000000000001" customHeight="1" x14ac:dyDescent="0.2">
      <c r="A24" s="57">
        <f>'DONNEES DE BASE-BASIS GEGEVENS'!A24</f>
        <v>15</v>
      </c>
      <c r="B24" s="60">
        <f>'DONNEES DE BASE-BASIS GEGEVENS'!B24</f>
        <v>2925</v>
      </c>
      <c r="C24" s="100">
        <f>'DONNEES DE BASE-BASIS GEGEVENS'!C24</f>
        <v>3000</v>
      </c>
      <c r="D24" s="196">
        <f>'DONNEES DE BASE-BASIS GEGEVENS'!K24</f>
        <v>4.42228224E-2</v>
      </c>
      <c r="E24" s="166">
        <f>'Déclaration-JAN 2018-Aangift'!H24+'Déclaration-JAN 2018-Aangift'!K24</f>
        <v>0</v>
      </c>
      <c r="F24" s="197">
        <f t="shared" si="2"/>
        <v>0</v>
      </c>
      <c r="G24" s="232"/>
      <c r="H24" s="187"/>
      <c r="I24" s="167">
        <f>IF(B24&gt;0,('DONNEES DE BASE-BASIS GEGEVENS'!$S24*'DONNEES DE BASE-BASIS GEGEVENS'!$S$6),0)</f>
        <v>1.7883333333333334E-2</v>
      </c>
      <c r="J24" s="168">
        <f>IF(B24&gt;0,('DONNEES DE BASE-BASIS GEGEVENS'!S24*H24),"")</f>
        <v>0</v>
      </c>
      <c r="K24" s="104"/>
      <c r="L24" s="167">
        <f>IF(B24&gt;0,('DONNEES DE BASE-BASIS GEGEVENS'!T24*'DONNEES DE BASE-BASIS GEGEVENS'!$T$6),"")</f>
        <v>2.7066666666666671E-3</v>
      </c>
      <c r="M24" s="174">
        <f>IF(B24&gt;0,('DONNEES DE BASE-BASIS GEGEVENS'!T24*K24),"")</f>
        <v>0</v>
      </c>
      <c r="N24" s="232"/>
      <c r="O24" s="210">
        <f t="shared" si="3"/>
        <v>0</v>
      </c>
      <c r="P24" s="169">
        <f>IF('DONNEES DE BASE-BASIS GEGEVENS'!B24&gt;0,('DONNEES DE BASE-BASIS GEGEVENS'!$R24*'DONNEES DE BASE-BASIS GEGEVENS'!$R$6),"")</f>
        <v>5.2666666666666675E-5</v>
      </c>
      <c r="Q24" s="170">
        <f>IF('DONNEES DE BASE-BASIS GEGEVENS'!B24&gt;0,('DONNEES DE BASE-BASIS GEGEVENS'!R24*O24),"")</f>
        <v>0</v>
      </c>
      <c r="R24" s="217">
        <f>(O24*($R$7/'DONNEES DE BASE-BASIS GEGEVENS'!P24))</f>
        <v>0</v>
      </c>
      <c r="S24" s="232"/>
      <c r="T24" s="225">
        <f>IF('DONNEES DE BASE-BASIS GEGEVENS'!B24&gt;0,(D24*E24)+(H24*I24)+(K24*L24)+(O24*P24),"")</f>
        <v>0</v>
      </c>
    </row>
    <row r="25" spans="1:20" ht="17.100000000000001" customHeight="1" x14ac:dyDescent="0.2">
      <c r="A25" s="57">
        <f>'DONNEES DE BASE-BASIS GEGEVENS'!A25</f>
        <v>16</v>
      </c>
      <c r="B25" s="60">
        <f>'DONNEES DE BASE-BASIS GEGEVENS'!B25</f>
        <v>4200</v>
      </c>
      <c r="C25" s="100">
        <f>'DONNEES DE BASE-BASIS GEGEVENS'!C25</f>
        <v>4500</v>
      </c>
      <c r="D25" s="196">
        <f>'DONNEES DE BASE-BASIS GEGEVENS'!K25</f>
        <v>6.0427620000000001E-2</v>
      </c>
      <c r="E25" s="166">
        <f>'Déclaration-JAN 2018-Aangift'!H25+'Déclaration-JAN 2018-Aangift'!K25</f>
        <v>0</v>
      </c>
      <c r="F25" s="197">
        <f t="shared" si="2"/>
        <v>0</v>
      </c>
      <c r="G25" s="232"/>
      <c r="H25" s="187"/>
      <c r="I25" s="167">
        <f>IF(B25&gt;0,('DONNEES DE BASE-BASIS GEGEVENS'!$S25*'DONNEES DE BASE-BASIS GEGEVENS'!$S$6),0)</f>
        <v>1.7883333333333334E-2</v>
      </c>
      <c r="J25" s="168">
        <f>IF(B25&gt;0,('DONNEES DE BASE-BASIS GEGEVENS'!S25*H25),"")</f>
        <v>0</v>
      </c>
      <c r="K25" s="104"/>
      <c r="L25" s="167">
        <f>IF(B25&gt;0,('DONNEES DE BASE-BASIS GEGEVENS'!T25*'DONNEES DE BASE-BASIS GEGEVENS'!$T$6),"")</f>
        <v>2.7066666666666671E-3</v>
      </c>
      <c r="M25" s="174">
        <f>IF(B25&gt;0,('DONNEES DE BASE-BASIS GEGEVENS'!T25*K25),"")</f>
        <v>0</v>
      </c>
      <c r="N25" s="232"/>
      <c r="O25" s="210">
        <f t="shared" si="3"/>
        <v>0</v>
      </c>
      <c r="P25" s="169">
        <f>IF('DONNEES DE BASE-BASIS GEGEVENS'!B25&gt;0,('DONNEES DE BASE-BASIS GEGEVENS'!$R25*'DONNEES DE BASE-BASIS GEGEVENS'!$R$6),"")</f>
        <v>5.2666666666666675E-5</v>
      </c>
      <c r="Q25" s="170">
        <f>IF('DONNEES DE BASE-BASIS GEGEVENS'!B25&gt;0,('DONNEES DE BASE-BASIS GEGEVENS'!R25*O25),"")</f>
        <v>0</v>
      </c>
      <c r="R25" s="217">
        <f>(O25*($R$7/'DONNEES DE BASE-BASIS GEGEVENS'!P25))</f>
        <v>0</v>
      </c>
      <c r="S25" s="232"/>
      <c r="T25" s="225">
        <f>IF('DONNEES DE BASE-BASIS GEGEVENS'!B25&gt;0,(D25*E25)+(H25*I25)+(K25*L25)+(O25*P25),"")</f>
        <v>0</v>
      </c>
    </row>
    <row r="26" spans="1:20" ht="17.100000000000001" customHeight="1" x14ac:dyDescent="0.2">
      <c r="A26" s="57">
        <f>'DONNEES DE BASE-BASIS GEGEVENS'!A26</f>
        <v>17</v>
      </c>
      <c r="B26" s="60">
        <f>'DONNEES DE BASE-BASIS GEGEVENS'!B26</f>
        <v>5150</v>
      </c>
      <c r="C26" s="100">
        <f>'DONNEES DE BASE-BASIS GEGEVENS'!C26</f>
        <v>6000</v>
      </c>
      <c r="D26" s="196">
        <f>'DONNEES DE BASE-BASIS GEGEVENS'!K26</f>
        <v>7.2492619999999994E-2</v>
      </c>
      <c r="E26" s="166">
        <f>'Déclaration-JAN 2018-Aangift'!H26+'Déclaration-JAN 2018-Aangift'!K26</f>
        <v>0</v>
      </c>
      <c r="F26" s="197">
        <f t="shared" si="2"/>
        <v>0</v>
      </c>
      <c r="G26" s="232"/>
      <c r="H26" s="187"/>
      <c r="I26" s="167">
        <f>IF(B26&gt;0,('DONNEES DE BASE-BASIS GEGEVENS'!$S26*'DONNEES DE BASE-BASIS GEGEVENS'!$S$6),0)</f>
        <v>2.6825000000000002E-2</v>
      </c>
      <c r="J26" s="168">
        <f>IF(B26&gt;0,('DONNEES DE BASE-BASIS GEGEVENS'!S26*H26),"")</f>
        <v>0</v>
      </c>
      <c r="K26" s="104"/>
      <c r="L26" s="167">
        <f>IF(B26&gt;0,('DONNEES DE BASE-BASIS GEGEVENS'!T26*'DONNEES DE BASE-BASIS GEGEVENS'!$T$6),"")</f>
        <v>4.0600000000000002E-3</v>
      </c>
      <c r="M26" s="174">
        <f>IF(B26&gt;0,('DONNEES DE BASE-BASIS GEGEVENS'!T26*K26),"")</f>
        <v>0</v>
      </c>
      <c r="N26" s="232"/>
      <c r="O26" s="210">
        <f t="shared" si="3"/>
        <v>0</v>
      </c>
      <c r="P26" s="169">
        <f>IF('DONNEES DE BASE-BASIS GEGEVENS'!B26&gt;0,('DONNEES DE BASE-BASIS GEGEVENS'!$R26*'DONNEES DE BASE-BASIS GEGEVENS'!$R$6),"")</f>
        <v>7.8999999999999996E-5</v>
      </c>
      <c r="Q26" s="170">
        <f>IF('DONNEES DE BASE-BASIS GEGEVENS'!B26&gt;0,('DONNEES DE BASE-BASIS GEGEVENS'!R26*O26),"")</f>
        <v>0</v>
      </c>
      <c r="R26" s="217">
        <f>(O26*($R$7/'DONNEES DE BASE-BASIS GEGEVENS'!P26))</f>
        <v>0</v>
      </c>
      <c r="S26" s="232"/>
      <c r="T26" s="225">
        <f>IF('DONNEES DE BASE-BASIS GEGEVENS'!B26&gt;0,(D26*E26)+(H26*I26)+(K26*L26)+(O26*P26),"")</f>
        <v>0</v>
      </c>
    </row>
    <row r="27" spans="1:20" ht="17.100000000000001" customHeight="1" x14ac:dyDescent="0.2">
      <c r="A27" s="57">
        <f>'DONNEES DE BASE-BASIS GEGEVENS'!A27</f>
        <v>18</v>
      </c>
      <c r="B27" s="60">
        <f>'DONNEES DE BASE-BASIS GEGEVENS'!B27</f>
        <v>6700</v>
      </c>
      <c r="C27" s="100">
        <f>'DONNEES DE BASE-BASIS GEGEVENS'!C27</f>
        <v>9000</v>
      </c>
      <c r="D27" s="196">
        <f>'DONNEES DE BASE-BASIS GEGEVENS'!K27</f>
        <v>9.2177619999999988E-2</v>
      </c>
      <c r="E27" s="166">
        <f>'Déclaration-JAN 2018-Aangift'!H27+'Déclaration-JAN 2018-Aangift'!K27</f>
        <v>0</v>
      </c>
      <c r="F27" s="197">
        <f t="shared" si="2"/>
        <v>0</v>
      </c>
      <c r="G27" s="232"/>
      <c r="H27" s="187"/>
      <c r="I27" s="167">
        <f>IF(B27&gt;0,('DONNEES DE BASE-BASIS GEGEVENS'!$S27*'DONNEES DE BASE-BASIS GEGEVENS'!$S$6),0)</f>
        <v>2.6825000000000002E-2</v>
      </c>
      <c r="J27" s="168">
        <f>IF(B27&gt;0,('DONNEES DE BASE-BASIS GEGEVENS'!S27*H27),"")</f>
        <v>0</v>
      </c>
      <c r="K27" s="104"/>
      <c r="L27" s="167">
        <f>IF(B27&gt;0,('DONNEES DE BASE-BASIS GEGEVENS'!T27*'DONNEES DE BASE-BASIS GEGEVENS'!$T$6),"")</f>
        <v>4.0600000000000002E-3</v>
      </c>
      <c r="M27" s="174">
        <f>IF(B27&gt;0,('DONNEES DE BASE-BASIS GEGEVENS'!T27*K27),"")</f>
        <v>0</v>
      </c>
      <c r="N27" s="232"/>
      <c r="O27" s="210">
        <f t="shared" si="3"/>
        <v>0</v>
      </c>
      <c r="P27" s="169">
        <f>IF('DONNEES DE BASE-BASIS GEGEVENS'!B27&gt;0,('DONNEES DE BASE-BASIS GEGEVENS'!$R27*'DONNEES DE BASE-BASIS GEGEVENS'!$R$6),"")</f>
        <v>7.8999999999999996E-5</v>
      </c>
      <c r="Q27" s="170">
        <f>IF('DONNEES DE BASE-BASIS GEGEVENS'!B27&gt;0,('DONNEES DE BASE-BASIS GEGEVENS'!R27*O27),"")</f>
        <v>0</v>
      </c>
      <c r="R27" s="217">
        <f>(O27*($R$7/'DONNEES DE BASE-BASIS GEGEVENS'!P27))</f>
        <v>0</v>
      </c>
      <c r="S27" s="232"/>
      <c r="T27" s="225">
        <f>IF('DONNEES DE BASE-BASIS GEGEVENS'!B27&gt;0,(D27*E27)+(H27*I27)+(K27*L27)+(O27*P27),"")</f>
        <v>0</v>
      </c>
    </row>
    <row r="28" spans="1:20" ht="17.100000000000001" customHeight="1" x14ac:dyDescent="0.2">
      <c r="A28" s="95" t="s">
        <v>151</v>
      </c>
      <c r="B28" s="75"/>
      <c r="C28" s="101"/>
      <c r="D28" s="194"/>
      <c r="E28" s="98"/>
      <c r="F28" s="198"/>
      <c r="G28" s="233"/>
      <c r="H28" s="185"/>
      <c r="I28" s="71"/>
      <c r="J28" s="72"/>
      <c r="K28" s="102"/>
      <c r="L28" s="94"/>
      <c r="M28" s="94"/>
      <c r="N28" s="233"/>
      <c r="O28" s="209"/>
      <c r="P28" s="94"/>
      <c r="Q28" s="94"/>
      <c r="R28" s="94"/>
      <c r="S28" s="233"/>
      <c r="T28" s="225"/>
    </row>
    <row r="29" spans="1:20" ht="17.100000000000001" customHeight="1" x14ac:dyDescent="0.2">
      <c r="A29" s="57">
        <f>'DONNEES DE BASE-BASIS GEGEVENS'!A29</f>
        <v>19</v>
      </c>
      <c r="B29" s="99"/>
      <c r="C29" s="100">
        <f>'DONNEES DE BASE-BASIS GEGEVENS'!C29</f>
        <v>100</v>
      </c>
      <c r="D29" s="196" t="str">
        <f>'DONNEES DE BASE-BASIS GEGEVENS'!K29</f>
        <v/>
      </c>
      <c r="E29" s="166">
        <f>'Déclaration-JAN 2018-Aangift'!H29+'Déclaration-JAN 2018-Aangift'!K29</f>
        <v>0</v>
      </c>
      <c r="F29" s="197">
        <f t="shared" ref="F29:F40" si="4">(B29/1000)*E29</f>
        <v>0</v>
      </c>
      <c r="G29" s="232"/>
      <c r="H29" s="186"/>
      <c r="I29" s="167">
        <f>IF(B29&gt;0,('DONNEES DE BASE-BASIS GEGEVENS'!$S29*'DONNEES DE BASE-BASIS GEGEVENS'!$S$6),0)</f>
        <v>0</v>
      </c>
      <c r="J29" s="168" t="str">
        <f>IF(B29&gt;0,('DONNEES DE BASE-BASIS GEGEVENS'!S29*H29),"")</f>
        <v/>
      </c>
      <c r="K29" s="103"/>
      <c r="L29" s="167" t="str">
        <f>IF(B29&gt;0,('DONNEES DE BASE-BASIS GEGEVENS'!T29*'DONNEES DE BASE-BASIS GEGEVENS'!$T$6),"")</f>
        <v/>
      </c>
      <c r="M29" s="174" t="str">
        <f>IF(B29&gt;0,('DONNEES DE BASE-BASIS GEGEVENS'!T29*K29),"")</f>
        <v/>
      </c>
      <c r="N29" s="232"/>
      <c r="O29" s="210">
        <f t="shared" ref="O29:O39" si="5">H29+K29</f>
        <v>0</v>
      </c>
      <c r="P29" s="169" t="str">
        <f>IF('DONNEES DE BASE-BASIS GEGEVENS'!B29&gt;0,('DONNEES DE BASE-BASIS GEGEVENS'!$R29*'DONNEES DE BASE-BASIS GEGEVENS'!$R$6),"")</f>
        <v/>
      </c>
      <c r="Q29" s="170" t="str">
        <f>IF('DONNEES DE BASE-BASIS GEGEVENS'!B29&gt;0,('DONNEES DE BASE-BASIS GEGEVENS'!R29*O29),"")</f>
        <v/>
      </c>
      <c r="R29" s="217"/>
      <c r="S29" s="232"/>
      <c r="T29" s="225" t="str">
        <f>IF('DONNEES DE BASE-BASIS GEGEVENS'!B29&gt;0,(D29*E29)+(H29*I29)+(K29*L29)+(O29*P29),"")</f>
        <v/>
      </c>
    </row>
    <row r="30" spans="1:20" ht="17.100000000000001" customHeight="1" x14ac:dyDescent="0.2">
      <c r="A30" s="57">
        <f>'DONNEES DE BASE-BASIS GEGEVENS'!A30</f>
        <v>20</v>
      </c>
      <c r="B30" s="99"/>
      <c r="C30" s="100">
        <f>'DONNEES DE BASE-BASIS GEGEVENS'!C30</f>
        <v>187</v>
      </c>
      <c r="D30" s="196" t="str">
        <f>'DONNEES DE BASE-BASIS GEGEVENS'!K30</f>
        <v/>
      </c>
      <c r="E30" s="166">
        <f>'Déclaration-JAN 2018-Aangift'!H30+'Déclaration-JAN 2018-Aangift'!K30</f>
        <v>0</v>
      </c>
      <c r="F30" s="197">
        <f t="shared" si="4"/>
        <v>0</v>
      </c>
      <c r="G30" s="232"/>
      <c r="H30" s="186"/>
      <c r="I30" s="167">
        <f>IF(B30&gt;0,('DONNEES DE BASE-BASIS GEGEVENS'!$S30*'DONNEES DE BASE-BASIS GEGEVENS'!$S$6),0)</f>
        <v>0</v>
      </c>
      <c r="J30" s="168" t="str">
        <f>IF(B30&gt;0,('DONNEES DE BASE-BASIS GEGEVENS'!S30*H30),"")</f>
        <v/>
      </c>
      <c r="K30" s="103"/>
      <c r="L30" s="167" t="str">
        <f>IF(B30&gt;0,('DONNEES DE BASE-BASIS GEGEVENS'!T30*'DONNEES DE BASE-BASIS GEGEVENS'!$T$6),"")</f>
        <v/>
      </c>
      <c r="M30" s="174" t="str">
        <f>IF(B30&gt;0,('DONNEES DE BASE-BASIS GEGEVENS'!T30*K30),"")</f>
        <v/>
      </c>
      <c r="N30" s="232"/>
      <c r="O30" s="210">
        <f t="shared" si="5"/>
        <v>0</v>
      </c>
      <c r="P30" s="169" t="str">
        <f>IF('DONNEES DE BASE-BASIS GEGEVENS'!B30&gt;0,('DONNEES DE BASE-BASIS GEGEVENS'!$R30*'DONNEES DE BASE-BASIS GEGEVENS'!$R$6),"")</f>
        <v/>
      </c>
      <c r="Q30" s="170" t="str">
        <f>IF('DONNEES DE BASE-BASIS GEGEVENS'!B30&gt;0,('DONNEES DE BASE-BASIS GEGEVENS'!R30*O30),"")</f>
        <v/>
      </c>
      <c r="R30" s="217"/>
      <c r="S30" s="232"/>
      <c r="T30" s="225" t="str">
        <f>IF('DONNEES DE BASE-BASIS GEGEVENS'!B30&gt;0,(D30*E30)+(H30*I30)+(K30*L30)+(O30*P30),"")</f>
        <v/>
      </c>
    </row>
    <row r="31" spans="1:20" ht="17.100000000000001" customHeight="1" x14ac:dyDescent="0.2">
      <c r="A31" s="57">
        <f>'DONNEES DE BASE-BASIS GEGEVENS'!A31</f>
        <v>21</v>
      </c>
      <c r="B31" s="60">
        <f>'DONNEES DE BASE-BASIS GEGEVENS'!B31</f>
        <v>180</v>
      </c>
      <c r="C31" s="100">
        <f>'DONNEES DE BASE-BASIS GEGEVENS'!C31</f>
        <v>250</v>
      </c>
      <c r="D31" s="196">
        <f>'DONNEES DE BASE-BASIS GEGEVENS'!K31</f>
        <v>2.3841191999999997E-3</v>
      </c>
      <c r="E31" s="166">
        <f>'Déclaration-JAN 2018-Aangift'!H31+'Déclaration-JAN 2018-Aangift'!K31</f>
        <v>0</v>
      </c>
      <c r="F31" s="197">
        <f t="shared" si="4"/>
        <v>0</v>
      </c>
      <c r="G31" s="232"/>
      <c r="H31" s="187"/>
      <c r="I31" s="167">
        <f>IF(B31&gt;0,('DONNEES DE BASE-BASIS GEGEVENS'!$S31*'DONNEES DE BASE-BASIS GEGEVENS'!$S$6),0)</f>
        <v>2.6825E-3</v>
      </c>
      <c r="J31" s="168">
        <f>IF(B31&gt;0,('DONNEES DE BASE-BASIS GEGEVENS'!S31*H31),"")</f>
        <v>0</v>
      </c>
      <c r="K31" s="104"/>
      <c r="L31" s="167">
        <f>IF(B31&gt;0,('DONNEES DE BASE-BASIS GEGEVENS'!T31*'DONNEES DE BASE-BASIS GEGEVENS'!$T$6),"")</f>
        <v>4.06E-4</v>
      </c>
      <c r="M31" s="174">
        <f>IF(B31&gt;0,('DONNEES DE BASE-BASIS GEGEVENS'!T31*K31),"")</f>
        <v>0</v>
      </c>
      <c r="N31" s="232"/>
      <c r="O31" s="210">
        <f t="shared" si="5"/>
        <v>0</v>
      </c>
      <c r="P31" s="169">
        <f>IF('DONNEES DE BASE-BASIS GEGEVENS'!B31&gt;0,('DONNEES DE BASE-BASIS GEGEVENS'!$R31*'DONNEES DE BASE-BASIS GEGEVENS'!$R$6),"")</f>
        <v>7.9000000000000006E-6</v>
      </c>
      <c r="Q31" s="170">
        <f>IF('DONNEES DE BASE-BASIS GEGEVENS'!B31&gt;0,('DONNEES DE BASE-BASIS GEGEVENS'!R31*O31),"")</f>
        <v>0</v>
      </c>
      <c r="R31" s="217">
        <f>(O31*($R$7/'DONNEES DE BASE-BASIS GEGEVENS'!P31))</f>
        <v>0</v>
      </c>
      <c r="S31" s="232"/>
      <c r="T31" s="225">
        <f>IF('DONNEES DE BASE-BASIS GEGEVENS'!B31&gt;0,(D31*E31)+(H31*I31)+(K31*L31)+(O31*P31),"")</f>
        <v>0</v>
      </c>
    </row>
    <row r="32" spans="1:20" ht="17.100000000000001" customHeight="1" x14ac:dyDescent="0.2">
      <c r="A32" s="57">
        <f>'DONNEES DE BASE-BASIS GEGEVENS'!A32</f>
        <v>22</v>
      </c>
      <c r="B32" s="60">
        <f>'DONNEES DE BASE-BASIS GEGEVENS'!B32</f>
        <v>320</v>
      </c>
      <c r="C32" s="100">
        <f>'DONNEES DE BASE-BASIS GEGEVENS'!C32</f>
        <v>375</v>
      </c>
      <c r="D32" s="196">
        <f>'DONNEES DE BASE-BASIS GEGEVENS'!K32</f>
        <v>4.1756240000000002E-3</v>
      </c>
      <c r="E32" s="166">
        <f>'Déclaration-JAN 2018-Aangift'!H32+'Déclaration-JAN 2018-Aangift'!K32</f>
        <v>0</v>
      </c>
      <c r="F32" s="197">
        <f t="shared" si="4"/>
        <v>0</v>
      </c>
      <c r="G32" s="232"/>
      <c r="H32" s="187"/>
      <c r="I32" s="167">
        <f>IF(B32&gt;0,('DONNEES DE BASE-BASIS GEGEVENS'!$S32*'DONNEES DE BASE-BASIS GEGEVENS'!$S$6),0)</f>
        <v>3.8321428571428573E-3</v>
      </c>
      <c r="J32" s="168">
        <f>IF(B32&gt;0,('DONNEES DE BASE-BASIS GEGEVENS'!S32*H32),"")</f>
        <v>0</v>
      </c>
      <c r="K32" s="104"/>
      <c r="L32" s="167">
        <f>IF(B32&gt;0,('DONNEES DE BASE-BASIS GEGEVENS'!T32*'DONNEES DE BASE-BASIS GEGEVENS'!$T$6),"")</f>
        <v>5.8E-4</v>
      </c>
      <c r="M32" s="174">
        <f>IF(B32&gt;0,('DONNEES DE BASE-BASIS GEGEVENS'!T32*K32),"")</f>
        <v>0</v>
      </c>
      <c r="N32" s="232"/>
      <c r="O32" s="210">
        <f t="shared" si="5"/>
        <v>0</v>
      </c>
      <c r="P32" s="169">
        <f>IF('DONNEES DE BASE-BASIS GEGEVENS'!B32&gt;0,('DONNEES DE BASE-BASIS GEGEVENS'!$R32*'DONNEES DE BASE-BASIS GEGEVENS'!$R$6),"")</f>
        <v>1.1285714285714287E-5</v>
      </c>
      <c r="Q32" s="170">
        <f>IF('DONNEES DE BASE-BASIS GEGEVENS'!B32&gt;0,('DONNEES DE BASE-BASIS GEGEVENS'!R32*O32),"")</f>
        <v>0</v>
      </c>
      <c r="R32" s="217">
        <f>(O32*($R$7/'DONNEES DE BASE-BASIS GEGEVENS'!P32))</f>
        <v>0</v>
      </c>
      <c r="S32" s="232"/>
      <c r="T32" s="225">
        <f>IF('DONNEES DE BASE-BASIS GEGEVENS'!B32&gt;0,(D32*E32)+(H32*I32)+(K32*L32)+(O32*P32),"")</f>
        <v>0</v>
      </c>
    </row>
    <row r="33" spans="1:20" ht="17.100000000000001" customHeight="1" x14ac:dyDescent="0.2">
      <c r="A33" s="57">
        <f>'DONNEES DE BASE-BASIS GEGEVENS'!A33</f>
        <v>23</v>
      </c>
      <c r="B33" s="60">
        <f>'DONNEES DE BASE-BASIS GEGEVENS'!B33</f>
        <v>320</v>
      </c>
      <c r="C33" s="100">
        <f>'DONNEES DE BASE-BASIS GEGEVENS'!C33</f>
        <v>500</v>
      </c>
      <c r="D33" s="196">
        <f>'DONNEES DE BASE-BASIS GEGEVENS'!K33</f>
        <v>6.4045744000000007E-3</v>
      </c>
      <c r="E33" s="166">
        <f>'Déclaration-JAN 2018-Aangift'!H33+'Déclaration-JAN 2018-Aangift'!K33</f>
        <v>0</v>
      </c>
      <c r="F33" s="197">
        <f t="shared" si="4"/>
        <v>0</v>
      </c>
      <c r="G33" s="232"/>
      <c r="H33" s="187"/>
      <c r="I33" s="167">
        <f>IF(B33&gt;0,('DONNEES DE BASE-BASIS GEGEVENS'!$S33*'DONNEES DE BASE-BASIS GEGEVENS'!$S$6),0)</f>
        <v>4.4708333333333336E-3</v>
      </c>
      <c r="J33" s="168">
        <f>IF(B33&gt;0,('DONNEES DE BASE-BASIS GEGEVENS'!S33*H33),"")</f>
        <v>0</v>
      </c>
      <c r="K33" s="104"/>
      <c r="L33" s="167">
        <f>IF(B33&gt;0,('DONNEES DE BASE-BASIS GEGEVENS'!T33*'DONNEES DE BASE-BASIS GEGEVENS'!$T$6),"")</f>
        <v>6.7666666666666678E-4</v>
      </c>
      <c r="M33" s="174">
        <f>IF(B33&gt;0,('DONNEES DE BASE-BASIS GEGEVENS'!T33*K33),"")</f>
        <v>0</v>
      </c>
      <c r="N33" s="232"/>
      <c r="O33" s="210">
        <f t="shared" si="5"/>
        <v>0</v>
      </c>
      <c r="P33" s="169">
        <f>IF('DONNEES DE BASE-BASIS GEGEVENS'!B33&gt;0,('DONNEES DE BASE-BASIS GEGEVENS'!$R33*'DONNEES DE BASE-BASIS GEGEVENS'!$R$6),"")</f>
        <v>1.3166666666666669E-5</v>
      </c>
      <c r="Q33" s="170">
        <f>IF('DONNEES DE BASE-BASIS GEGEVENS'!B33&gt;0,('DONNEES DE BASE-BASIS GEGEVENS'!R33*O33),"")</f>
        <v>0</v>
      </c>
      <c r="R33" s="217">
        <f>(O33*($R$7/'DONNEES DE BASE-BASIS GEGEVENS'!P33))</f>
        <v>0</v>
      </c>
      <c r="S33" s="232"/>
      <c r="T33" s="225">
        <f>IF('DONNEES DE BASE-BASIS GEGEVENS'!B33&gt;0,(D33*E33)+(H33*I33)+(K33*L33)+(O33*P33),"")</f>
        <v>0</v>
      </c>
    </row>
    <row r="34" spans="1:20" ht="17.100000000000001" customHeight="1" x14ac:dyDescent="0.2">
      <c r="A34" s="57">
        <f>'DONNEES DE BASE-BASIS GEGEVENS'!A34</f>
        <v>24</v>
      </c>
      <c r="B34" s="60">
        <f>'DONNEES DE BASE-BASIS GEGEVENS'!B34</f>
        <v>400</v>
      </c>
      <c r="C34" s="100">
        <f>'DONNEES DE BASE-BASIS GEGEVENS'!C34</f>
        <v>750</v>
      </c>
      <c r="D34" s="196">
        <f>'DONNEES DE BASE-BASIS GEGEVENS'!K34</f>
        <v>7.4205744000000011E-3</v>
      </c>
      <c r="E34" s="166">
        <f>'Déclaration-JAN 2018-Aangift'!H34+'Déclaration-JAN 2018-Aangift'!K34</f>
        <v>0</v>
      </c>
      <c r="F34" s="197">
        <f t="shared" si="4"/>
        <v>0</v>
      </c>
      <c r="G34" s="232"/>
      <c r="H34" s="187"/>
      <c r="I34" s="167">
        <f>IF(B34&gt;0,('DONNEES DE BASE-BASIS GEGEVENS'!$S34*'DONNEES DE BASE-BASIS GEGEVENS'!$S$6),0)</f>
        <v>4.4708333333333336E-3</v>
      </c>
      <c r="J34" s="168">
        <f>IF(B34&gt;0,('DONNEES DE BASE-BASIS GEGEVENS'!S34*H34),"")</f>
        <v>0</v>
      </c>
      <c r="K34" s="104"/>
      <c r="L34" s="167">
        <f>IF(B34&gt;0,('DONNEES DE BASE-BASIS GEGEVENS'!T34*'DONNEES DE BASE-BASIS GEGEVENS'!$T$6),"")</f>
        <v>6.7666666666666678E-4</v>
      </c>
      <c r="M34" s="174">
        <f>IF(B34&gt;0,('DONNEES DE BASE-BASIS GEGEVENS'!T34*K34),"")</f>
        <v>0</v>
      </c>
      <c r="N34" s="232"/>
      <c r="O34" s="210">
        <f t="shared" si="5"/>
        <v>0</v>
      </c>
      <c r="P34" s="169">
        <f>IF('DONNEES DE BASE-BASIS GEGEVENS'!B34&gt;0,('DONNEES DE BASE-BASIS GEGEVENS'!$R34*'DONNEES DE BASE-BASIS GEGEVENS'!$R$6),"")</f>
        <v>1.3166666666666669E-5</v>
      </c>
      <c r="Q34" s="170">
        <f>IF('DONNEES DE BASE-BASIS GEGEVENS'!B34&gt;0,('DONNEES DE BASE-BASIS GEGEVENS'!R34*O34),"")</f>
        <v>0</v>
      </c>
      <c r="R34" s="217">
        <f>(O34*($R$7/'DONNEES DE BASE-BASIS GEGEVENS'!P34))</f>
        <v>0</v>
      </c>
      <c r="S34" s="232"/>
      <c r="T34" s="225">
        <f>IF('DONNEES DE BASE-BASIS GEGEVENS'!B34&gt;0,(D34*E34)+(H34*I34)+(K34*L34)+(O34*P34),"")</f>
        <v>0</v>
      </c>
    </row>
    <row r="35" spans="1:20" ht="17.100000000000001" customHeight="1" x14ac:dyDescent="0.2">
      <c r="A35" s="57">
        <f>'DONNEES DE BASE-BASIS GEGEVENS'!A35</f>
        <v>25</v>
      </c>
      <c r="B35" s="60">
        <f>'DONNEES DE BASE-BASIS GEGEVENS'!B35</f>
        <v>400</v>
      </c>
      <c r="C35" s="100">
        <f>'DONNEES DE BASE-BASIS GEGEVENS'!C35</f>
        <v>1000</v>
      </c>
      <c r="D35" s="196">
        <f>'DONNEES DE BASE-BASIS GEGEVENS'!K35</f>
        <v>7.4205744000000011E-3</v>
      </c>
      <c r="E35" s="166">
        <f>'Déclaration-JAN 2018-Aangift'!H35+'Déclaration-JAN 2018-Aangift'!K35</f>
        <v>0</v>
      </c>
      <c r="F35" s="197">
        <f t="shared" si="4"/>
        <v>0</v>
      </c>
      <c r="G35" s="232"/>
      <c r="H35" s="187"/>
      <c r="I35" s="167">
        <f>IF(B35&gt;0,('DONNEES DE BASE-BASIS GEGEVENS'!$S35*'DONNEES DE BASE-BASIS GEGEVENS'!$S$6),0)</f>
        <v>5.588541666666667E-3</v>
      </c>
      <c r="J35" s="168">
        <f>IF(B35&gt;0,('DONNEES DE BASE-BASIS GEGEVENS'!S35*H35),"")</f>
        <v>0</v>
      </c>
      <c r="K35" s="104"/>
      <c r="L35" s="167">
        <f>IF(B35&gt;0,('DONNEES DE BASE-BASIS GEGEVENS'!T35*'DONNEES DE BASE-BASIS GEGEVENS'!$T$6),"")</f>
        <v>8.4583333333333342E-4</v>
      </c>
      <c r="M35" s="174">
        <f>IF(B35&gt;0,('DONNEES DE BASE-BASIS GEGEVENS'!T35*K35),"")</f>
        <v>0</v>
      </c>
      <c r="N35" s="232"/>
      <c r="O35" s="210">
        <f t="shared" si="5"/>
        <v>0</v>
      </c>
      <c r="P35" s="169">
        <f>IF('DONNEES DE BASE-BASIS GEGEVENS'!B35&gt;0,('DONNEES DE BASE-BASIS GEGEVENS'!$R35*'DONNEES DE BASE-BASIS GEGEVENS'!$R$6),"")</f>
        <v>1.6458333333333335E-5</v>
      </c>
      <c r="Q35" s="170">
        <f>IF('DONNEES DE BASE-BASIS GEGEVENS'!B35&gt;0,('DONNEES DE BASE-BASIS GEGEVENS'!R35*O35),"")</f>
        <v>0</v>
      </c>
      <c r="R35" s="217">
        <f>(O35*($R$7/'DONNEES DE BASE-BASIS GEGEVENS'!P35))</f>
        <v>0</v>
      </c>
      <c r="S35" s="232"/>
      <c r="T35" s="225">
        <f>IF('DONNEES DE BASE-BASIS GEGEVENS'!B35&gt;0,(D35*E35)+(H35*I35)+(K35*L35)+(O35*P35),"")</f>
        <v>0</v>
      </c>
    </row>
    <row r="36" spans="1:20" ht="17.100000000000001" customHeight="1" x14ac:dyDescent="0.2">
      <c r="A36" s="57">
        <f>'DONNEES DE BASE-BASIS GEGEVENS'!A36</f>
        <v>26</v>
      </c>
      <c r="B36" s="60">
        <f>'DONNEES DE BASE-BASIS GEGEVENS'!B36</f>
        <v>700</v>
      </c>
      <c r="C36" s="100">
        <f>'DONNEES DE BASE-BASIS GEGEVENS'!C36</f>
        <v>1500</v>
      </c>
      <c r="D36" s="196">
        <f>'DONNEES DE BASE-BASIS GEGEVENS'!K36</f>
        <v>1.1230574399999999E-2</v>
      </c>
      <c r="E36" s="166">
        <f>'Déclaration-JAN 2018-Aangift'!H36+'Déclaration-JAN 2018-Aangift'!K36</f>
        <v>0</v>
      </c>
      <c r="F36" s="197">
        <f t="shared" si="4"/>
        <v>0</v>
      </c>
      <c r="G36" s="232"/>
      <c r="H36" s="187"/>
      <c r="I36" s="167">
        <f>IF(B36&gt;0,('DONNEES DE BASE-BASIS GEGEVENS'!$S36*'DONNEES DE BASE-BASIS GEGEVENS'!$S$6),0)</f>
        <v>1.2773809523809526E-2</v>
      </c>
      <c r="J36" s="168">
        <f>IF(B36&gt;0,('DONNEES DE BASE-BASIS GEGEVENS'!S36*H36),"")</f>
        <v>0</v>
      </c>
      <c r="K36" s="104"/>
      <c r="L36" s="167">
        <f>IF(B36&gt;0,('DONNEES DE BASE-BASIS GEGEVENS'!T36*'DONNEES DE BASE-BASIS GEGEVENS'!$T$6),"")</f>
        <v>1.9333333333333338E-3</v>
      </c>
      <c r="M36" s="174">
        <f>IF(B36&gt;0,('DONNEES DE BASE-BASIS GEGEVENS'!T36*K36),"")</f>
        <v>0</v>
      </c>
      <c r="N36" s="232"/>
      <c r="O36" s="210">
        <f t="shared" si="5"/>
        <v>0</v>
      </c>
      <c r="P36" s="169">
        <f>IF('DONNEES DE BASE-BASIS GEGEVENS'!B36&gt;0,('DONNEES DE BASE-BASIS GEGEVENS'!$R36*'DONNEES DE BASE-BASIS GEGEVENS'!$R$6),"")</f>
        <v>3.7619047619047621E-5</v>
      </c>
      <c r="Q36" s="170">
        <f>IF('DONNEES DE BASE-BASIS GEGEVENS'!B36&gt;0,('DONNEES DE BASE-BASIS GEGEVENS'!R36*O36),"")</f>
        <v>0</v>
      </c>
      <c r="R36" s="217">
        <f>(O36*($R$7/'DONNEES DE BASE-BASIS GEGEVENS'!P36))</f>
        <v>0</v>
      </c>
      <c r="S36" s="232"/>
      <c r="T36" s="225">
        <f>IF('DONNEES DE BASE-BASIS GEGEVENS'!B36&gt;0,(D36*E36)+(H36*I36)+(K36*L36)+(O36*P36),"")</f>
        <v>0</v>
      </c>
    </row>
    <row r="37" spans="1:20" ht="17.100000000000001" customHeight="1" x14ac:dyDescent="0.2">
      <c r="A37" s="57">
        <f>'DONNEES DE BASE-BASIS GEGEVENS'!A37</f>
        <v>27</v>
      </c>
      <c r="B37" s="60">
        <f>'DONNEES DE BASE-BASIS GEGEVENS'!B37</f>
        <v>800</v>
      </c>
      <c r="C37" s="100">
        <f>'DONNEES DE BASE-BASIS GEGEVENS'!C37</f>
        <v>2000</v>
      </c>
      <c r="D37" s="196">
        <f>'DONNEES DE BASE-BASIS GEGEVENS'!K37</f>
        <v>1.2500574400000001E-2</v>
      </c>
      <c r="E37" s="166">
        <f>'Déclaration-JAN 2018-Aangift'!H37+'Déclaration-JAN 2018-Aangift'!K37</f>
        <v>0</v>
      </c>
      <c r="F37" s="197">
        <f t="shared" si="4"/>
        <v>0</v>
      </c>
      <c r="G37" s="232"/>
      <c r="H37" s="187"/>
      <c r="I37" s="167">
        <f>IF(B37&gt;0,('DONNEES DE BASE-BASIS GEGEVENS'!$S37*'DONNEES DE BASE-BASIS GEGEVENS'!$S$6),0)</f>
        <v>1.490277777777778E-2</v>
      </c>
      <c r="J37" s="168">
        <f>IF(B37&gt;0,('DONNEES DE BASE-BASIS GEGEVENS'!S37*H37),"")</f>
        <v>0</v>
      </c>
      <c r="K37" s="104"/>
      <c r="L37" s="167">
        <f>IF(B37&gt;0,('DONNEES DE BASE-BASIS GEGEVENS'!T37*'DONNEES DE BASE-BASIS GEGEVENS'!$T$6),"")</f>
        <v>2.2555555555555558E-3</v>
      </c>
      <c r="M37" s="174">
        <f>IF(B37&gt;0,('DONNEES DE BASE-BASIS GEGEVENS'!T37*K37),"")</f>
        <v>0</v>
      </c>
      <c r="N37" s="232"/>
      <c r="O37" s="210">
        <f t="shared" si="5"/>
        <v>0</v>
      </c>
      <c r="P37" s="169">
        <f>IF('DONNEES DE BASE-BASIS GEGEVENS'!B37&gt;0,('DONNEES DE BASE-BASIS GEGEVENS'!$R37*'DONNEES DE BASE-BASIS GEGEVENS'!$R$6),"")</f>
        <v>4.388888888888889E-5</v>
      </c>
      <c r="Q37" s="170">
        <f>IF('DONNEES DE BASE-BASIS GEGEVENS'!B37&gt;0,('DONNEES DE BASE-BASIS GEGEVENS'!R37*O37),"")</f>
        <v>0</v>
      </c>
      <c r="R37" s="217">
        <f>(O37*($R$7/'DONNEES DE BASE-BASIS GEGEVENS'!P37))</f>
        <v>0</v>
      </c>
      <c r="S37" s="232"/>
      <c r="T37" s="225">
        <f>IF('DONNEES DE BASE-BASIS GEGEVENS'!B37&gt;0,(D37*E37)+(H37*I37)+(K37*L37)+(O37*P37),"")</f>
        <v>0</v>
      </c>
    </row>
    <row r="38" spans="1:20" ht="17.100000000000001" customHeight="1" x14ac:dyDescent="0.2">
      <c r="A38" s="57">
        <f>'DONNEES DE BASE-BASIS GEGEVENS'!A38</f>
        <v>28</v>
      </c>
      <c r="B38" s="99"/>
      <c r="C38" s="100">
        <f>'DONNEES DE BASE-BASIS GEGEVENS'!C38</f>
        <v>3000</v>
      </c>
      <c r="D38" s="196" t="str">
        <f>'DONNEES DE BASE-BASIS GEGEVENS'!K38</f>
        <v/>
      </c>
      <c r="E38" s="166">
        <f>'Déclaration-JAN 2018-Aangift'!H38+'Déclaration-JAN 2018-Aangift'!K38</f>
        <v>0</v>
      </c>
      <c r="F38" s="197">
        <f t="shared" si="4"/>
        <v>0</v>
      </c>
      <c r="G38" s="232"/>
      <c r="H38" s="186"/>
      <c r="I38" s="167">
        <f>IF(B38&gt;0,('DONNEES DE BASE-BASIS GEGEVENS'!$S38*'DONNEES DE BASE-BASIS GEGEVENS'!$S$6),0)</f>
        <v>0</v>
      </c>
      <c r="J38" s="168" t="str">
        <f>IF(B38&gt;0,('DONNEES DE BASE-BASIS GEGEVENS'!S38*H38),"")</f>
        <v/>
      </c>
      <c r="K38" s="103"/>
      <c r="L38" s="167" t="str">
        <f>IF(B38&gt;0,('DONNEES DE BASE-BASIS GEGEVENS'!T38*'DONNEES DE BASE-BASIS GEGEVENS'!$T$6),"")</f>
        <v/>
      </c>
      <c r="M38" s="174" t="str">
        <f>IF(B38&gt;0,('DONNEES DE BASE-BASIS GEGEVENS'!T38*K38),"")</f>
        <v/>
      </c>
      <c r="N38" s="232"/>
      <c r="O38" s="210">
        <f t="shared" si="5"/>
        <v>0</v>
      </c>
      <c r="P38" s="169" t="str">
        <f>IF('DONNEES DE BASE-BASIS GEGEVENS'!B38&gt;0,('DONNEES DE BASE-BASIS GEGEVENS'!$R38*'DONNEES DE BASE-BASIS GEGEVENS'!$R$6),"")</f>
        <v/>
      </c>
      <c r="Q38" s="170" t="str">
        <f>IF('DONNEES DE BASE-BASIS GEGEVENS'!B38&gt;0,('DONNEES DE BASE-BASIS GEGEVENS'!R38*O38),"")</f>
        <v/>
      </c>
      <c r="R38" s="217"/>
      <c r="S38" s="232"/>
      <c r="T38" s="225" t="str">
        <f>IF('DONNEES DE BASE-BASIS GEGEVENS'!B38&gt;0,(D38*E38)+(H38*I38)+(K38*L38)+(O38*P38),"")</f>
        <v/>
      </c>
    </row>
    <row r="39" spans="1:20" ht="17.100000000000001" customHeight="1" x14ac:dyDescent="0.2">
      <c r="A39" s="57">
        <f>'DONNEES DE BASE-BASIS GEGEVENS'!A39</f>
        <v>29</v>
      </c>
      <c r="B39" s="99"/>
      <c r="C39" s="100">
        <f>'DONNEES DE BASE-BASIS GEGEVENS'!C39</f>
        <v>5000</v>
      </c>
      <c r="D39" s="196" t="str">
        <f>'DONNEES DE BASE-BASIS GEGEVENS'!K39</f>
        <v/>
      </c>
      <c r="E39" s="166">
        <f>'Déclaration-JAN 2018-Aangift'!H39+'Déclaration-JAN 2018-Aangift'!K39</f>
        <v>0</v>
      </c>
      <c r="F39" s="197">
        <f t="shared" si="4"/>
        <v>0</v>
      </c>
      <c r="G39" s="232"/>
      <c r="H39" s="186"/>
      <c r="I39" s="167">
        <f>IF(B39&gt;0,('DONNEES DE BASE-BASIS GEGEVENS'!$S39*'DONNEES DE BASE-BASIS GEGEVENS'!$S$6),0)</f>
        <v>0</v>
      </c>
      <c r="J39" s="168" t="str">
        <f>IF(B39&gt;0,('DONNEES DE BASE-BASIS GEGEVENS'!S39*H39),"")</f>
        <v/>
      </c>
      <c r="K39" s="103"/>
      <c r="L39" s="167" t="str">
        <f>IF(B39&gt;0,('DONNEES DE BASE-BASIS GEGEVENS'!T39*'DONNEES DE BASE-BASIS GEGEVENS'!$T$6),"")</f>
        <v/>
      </c>
      <c r="M39" s="174" t="str">
        <f>IF(B39&gt;0,('DONNEES DE BASE-BASIS GEGEVENS'!T39*K39),"")</f>
        <v/>
      </c>
      <c r="N39" s="232"/>
      <c r="O39" s="210">
        <f t="shared" si="5"/>
        <v>0</v>
      </c>
      <c r="P39" s="169" t="str">
        <f>IF('DONNEES DE BASE-BASIS GEGEVENS'!B39&gt;0,('DONNEES DE BASE-BASIS GEGEVENS'!$R39*'DONNEES DE BASE-BASIS GEGEVENS'!$R$6),"")</f>
        <v/>
      </c>
      <c r="Q39" s="170" t="str">
        <f>IF('DONNEES DE BASE-BASIS GEGEVENS'!B39&gt;0,('DONNEES DE BASE-BASIS GEGEVENS'!R39*O39),"")</f>
        <v/>
      </c>
      <c r="R39" s="217"/>
      <c r="S39" s="232"/>
      <c r="T39" s="225" t="str">
        <f>IF('DONNEES DE BASE-BASIS GEGEVENS'!B39&gt;0,(D39*E39)+(H39*I39)+(K39*L39)+(O39*P39),"")</f>
        <v/>
      </c>
    </row>
    <row r="40" spans="1:20" ht="17.100000000000001" customHeight="1" x14ac:dyDescent="0.2">
      <c r="A40" s="57">
        <f>'DONNEES DE BASE-BASIS GEGEVENS'!A40</f>
        <v>30</v>
      </c>
      <c r="B40" s="99"/>
      <c r="C40" s="100">
        <f>'DONNEES DE BASE-BASIS GEGEVENS'!C40</f>
        <v>6000</v>
      </c>
      <c r="D40" s="196" t="str">
        <f>'DONNEES DE BASE-BASIS GEGEVENS'!K40</f>
        <v/>
      </c>
      <c r="E40" s="166">
        <f>'Déclaration-JAN 2018-Aangift'!H40+'Déclaration-JAN 2018-Aangift'!K40</f>
        <v>0</v>
      </c>
      <c r="F40" s="197">
        <f t="shared" si="4"/>
        <v>0</v>
      </c>
      <c r="G40" s="232"/>
      <c r="H40" s="186"/>
      <c r="I40" s="167">
        <f>IF(B40&gt;0,('DONNEES DE BASE-BASIS GEGEVENS'!$S40*'DONNEES DE BASE-BASIS GEGEVENS'!$S$6),0)</f>
        <v>0</v>
      </c>
      <c r="J40" s="168" t="str">
        <f>IF(B40&gt;0,('DONNEES DE BASE-BASIS GEGEVENS'!S40*H40),"")</f>
        <v/>
      </c>
      <c r="K40" s="103"/>
      <c r="L40" s="167" t="str">
        <f>IF(B40&gt;0,('DONNEES DE BASE-BASIS GEGEVENS'!T40*'DONNEES DE BASE-BASIS GEGEVENS'!$T$6),"")</f>
        <v/>
      </c>
      <c r="M40" s="174" t="str">
        <f>IF(B40&gt;0,('DONNEES DE BASE-BASIS GEGEVENS'!T40*K40),"")</f>
        <v/>
      </c>
      <c r="N40" s="232"/>
      <c r="O40" s="210">
        <f>H40+K40</f>
        <v>0</v>
      </c>
      <c r="P40" s="169" t="str">
        <f>IF('DONNEES DE BASE-BASIS GEGEVENS'!B40&gt;0,('DONNEES DE BASE-BASIS GEGEVENS'!$R40*'DONNEES DE BASE-BASIS GEGEVENS'!$R$6),"")</f>
        <v/>
      </c>
      <c r="Q40" s="170" t="str">
        <f>IF('DONNEES DE BASE-BASIS GEGEVENS'!B40&gt;0,('DONNEES DE BASE-BASIS GEGEVENS'!R40*O40),"")</f>
        <v/>
      </c>
      <c r="R40" s="217"/>
      <c r="S40" s="232"/>
      <c r="T40" s="225" t="str">
        <f>IF('DONNEES DE BASE-BASIS GEGEVENS'!B40&gt;0,(D40*E40)+(H40*I40)+(K40*L40)+(O40*P40),"")</f>
        <v/>
      </c>
    </row>
    <row r="41" spans="1:20" ht="17.100000000000001" customHeight="1" x14ac:dyDescent="0.2">
      <c r="A41" s="95" t="s">
        <v>152</v>
      </c>
      <c r="B41" s="75"/>
      <c r="C41" s="101"/>
      <c r="D41" s="194"/>
      <c r="E41" s="98"/>
      <c r="F41" s="198"/>
      <c r="G41" s="233"/>
      <c r="H41" s="185"/>
      <c r="I41" s="71"/>
      <c r="J41" s="72"/>
      <c r="K41" s="102"/>
      <c r="L41" s="94"/>
      <c r="M41" s="94"/>
      <c r="N41" s="233"/>
      <c r="O41" s="209"/>
      <c r="P41" s="94"/>
      <c r="Q41" s="94"/>
      <c r="R41" s="94"/>
      <c r="S41" s="233"/>
      <c r="T41" s="225"/>
    </row>
    <row r="42" spans="1:20" ht="17.100000000000001" customHeight="1" x14ac:dyDescent="0.2">
      <c r="A42" s="57">
        <f>'DONNEES DE BASE-BASIS GEGEVENS'!A42</f>
        <v>31</v>
      </c>
      <c r="B42" s="60">
        <f>'DONNEES DE BASE-BASIS GEGEVENS'!B42</f>
        <v>100</v>
      </c>
      <c r="C42" s="100">
        <f>'DONNEES DE BASE-BASIS GEGEVENS'!C42</f>
        <v>100</v>
      </c>
      <c r="D42" s="196">
        <f>'DONNEES DE BASE-BASIS GEGEVENS'!K42</f>
        <v>1.3681192000000002E-3</v>
      </c>
      <c r="E42" s="166">
        <f>'Déclaration-JAN 2018-Aangift'!H42+'Déclaration-JAN 2018-Aangift'!K42</f>
        <v>0</v>
      </c>
      <c r="F42" s="197">
        <f t="shared" ref="F42:F54" si="6">(B42/1000)*E42</f>
        <v>0</v>
      </c>
      <c r="G42" s="232"/>
      <c r="H42" s="187"/>
      <c r="I42" s="167">
        <f>IF(B42&gt;0,('DONNEES DE BASE-BASIS GEGEVENS'!$S42*'DONNEES DE BASE-BASIS GEGEVENS'!$S$6),0)</f>
        <v>2.2354166666666668E-3</v>
      </c>
      <c r="J42" s="168">
        <f>IF(B42&gt;0,('DONNEES DE BASE-BASIS GEGEVENS'!S42*H42),"")</f>
        <v>0</v>
      </c>
      <c r="K42" s="104"/>
      <c r="L42" s="167">
        <f>IF(B42&gt;0,('DONNEES DE BASE-BASIS GEGEVENS'!T42*'DONNEES DE BASE-BASIS GEGEVENS'!$T$6),"")</f>
        <v>3.3833333333333339E-4</v>
      </c>
      <c r="M42" s="174">
        <f>IF(B42&gt;0,('DONNEES DE BASE-BASIS GEGEVENS'!T42*K42),"")</f>
        <v>0</v>
      </c>
      <c r="N42" s="232"/>
      <c r="O42" s="210">
        <f t="shared" ref="O42:O54" si="7">H42+K42</f>
        <v>0</v>
      </c>
      <c r="P42" s="169">
        <f>IF('DONNEES DE BASE-BASIS GEGEVENS'!B42&gt;0,('DONNEES DE BASE-BASIS GEGEVENS'!$R42*'DONNEES DE BASE-BASIS GEGEVENS'!$R$6),"")</f>
        <v>6.5833333333333344E-6</v>
      </c>
      <c r="Q42" s="170">
        <f>IF('DONNEES DE BASE-BASIS GEGEVENS'!B42&gt;0,('DONNEES DE BASE-BASIS GEGEVENS'!R42*O42),"")</f>
        <v>0</v>
      </c>
      <c r="R42" s="217">
        <f>(O42*($R$7/'DONNEES DE BASE-BASIS GEGEVENS'!P42))</f>
        <v>0</v>
      </c>
      <c r="S42" s="232"/>
      <c r="T42" s="225">
        <f>IF('DONNEES DE BASE-BASIS GEGEVENS'!B42&gt;0,(D42*E42)+(H42*I42)+(K42*L42)+(O42*P42),"")</f>
        <v>0</v>
      </c>
    </row>
    <row r="43" spans="1:20" ht="17.100000000000001" customHeight="1" x14ac:dyDescent="0.2">
      <c r="A43" s="57">
        <f>'DONNEES DE BASE-BASIS GEGEVENS'!A43</f>
        <v>32</v>
      </c>
      <c r="B43" s="60">
        <f>'DONNEES DE BASE-BASIS GEGEVENS'!B43</f>
        <v>145</v>
      </c>
      <c r="C43" s="100">
        <f>'DONNEES DE BASE-BASIS GEGEVENS'!C43</f>
        <v>187</v>
      </c>
      <c r="D43" s="196">
        <f>'DONNEES DE BASE-BASIS GEGEVENS'!K43</f>
        <v>1.9396191999999999E-3</v>
      </c>
      <c r="E43" s="166">
        <f>'Déclaration-JAN 2018-Aangift'!H43+'Déclaration-JAN 2018-Aangift'!K43</f>
        <v>0</v>
      </c>
      <c r="F43" s="197">
        <f t="shared" si="6"/>
        <v>0</v>
      </c>
      <c r="G43" s="232"/>
      <c r="H43" s="187"/>
      <c r="I43" s="167">
        <f>IF(B43&gt;0,('DONNEES DE BASE-BASIS GEGEVENS'!$S43*'DONNEES DE BASE-BASIS GEGEVENS'!$S$6),0)</f>
        <v>2.2354166666666668E-3</v>
      </c>
      <c r="J43" s="168">
        <f>IF(B43&gt;0,('DONNEES DE BASE-BASIS GEGEVENS'!S43*H43),"")</f>
        <v>0</v>
      </c>
      <c r="K43" s="104"/>
      <c r="L43" s="167">
        <f>IF(B43&gt;0,('DONNEES DE BASE-BASIS GEGEVENS'!T43*'DONNEES DE BASE-BASIS GEGEVENS'!$T$6),"")</f>
        <v>3.3833333333333339E-4</v>
      </c>
      <c r="M43" s="174">
        <f>IF(B43&gt;0,('DONNEES DE BASE-BASIS GEGEVENS'!T43*K43),"")</f>
        <v>0</v>
      </c>
      <c r="N43" s="232"/>
      <c r="O43" s="210">
        <f t="shared" si="7"/>
        <v>0</v>
      </c>
      <c r="P43" s="169">
        <f>IF('DONNEES DE BASE-BASIS GEGEVENS'!B43&gt;0,('DONNEES DE BASE-BASIS GEGEVENS'!$R43*'DONNEES DE BASE-BASIS GEGEVENS'!$R$6),"")</f>
        <v>6.5833333333333344E-6</v>
      </c>
      <c r="Q43" s="170">
        <f>IF('DONNEES DE BASE-BASIS GEGEVENS'!B43&gt;0,('DONNEES DE BASE-BASIS GEGEVENS'!R43*O43),"")</f>
        <v>0</v>
      </c>
      <c r="R43" s="217">
        <f>(O43*($R$7/'DONNEES DE BASE-BASIS GEGEVENS'!P43))</f>
        <v>0</v>
      </c>
      <c r="S43" s="232"/>
      <c r="T43" s="225">
        <f>IF('DONNEES DE BASE-BASIS GEGEVENS'!B43&gt;0,(D43*E43)+(H43*I43)+(K43*L43)+(O43*P43),"")</f>
        <v>0</v>
      </c>
    </row>
    <row r="44" spans="1:20" ht="17.100000000000001" customHeight="1" x14ac:dyDescent="0.2">
      <c r="A44" s="57">
        <f>'DONNEES DE BASE-BASIS GEGEVENS'!A44</f>
        <v>33</v>
      </c>
      <c r="B44" s="60">
        <f>'DONNEES DE BASE-BASIS GEGEVENS'!B44</f>
        <v>200</v>
      </c>
      <c r="C44" s="100">
        <f>'DONNEES DE BASE-BASIS GEGEVENS'!C44</f>
        <v>250</v>
      </c>
      <c r="D44" s="196">
        <f>'DONNEES DE BASE-BASIS GEGEVENS'!K44</f>
        <v>2.6381192E-3</v>
      </c>
      <c r="E44" s="166">
        <f>'Déclaration-JAN 2018-Aangift'!H44+'Déclaration-JAN 2018-Aangift'!K44</f>
        <v>0</v>
      </c>
      <c r="F44" s="197">
        <f t="shared" si="6"/>
        <v>0</v>
      </c>
      <c r="G44" s="232"/>
      <c r="H44" s="187"/>
      <c r="I44" s="167">
        <f>IF(B44&gt;0,('DONNEES DE BASE-BASIS GEGEVENS'!$S44*'DONNEES DE BASE-BASIS GEGEVENS'!$S$6),0)</f>
        <v>2.6825E-3</v>
      </c>
      <c r="J44" s="168">
        <f>IF(B44&gt;0,('DONNEES DE BASE-BASIS GEGEVENS'!S44*H44),"")</f>
        <v>0</v>
      </c>
      <c r="K44" s="104"/>
      <c r="L44" s="167">
        <f>IF(B44&gt;0,('DONNEES DE BASE-BASIS GEGEVENS'!T44*'DONNEES DE BASE-BASIS GEGEVENS'!$T$6),"")</f>
        <v>4.06E-4</v>
      </c>
      <c r="M44" s="174">
        <f>IF(B44&gt;0,('DONNEES DE BASE-BASIS GEGEVENS'!T44*K44),"")</f>
        <v>0</v>
      </c>
      <c r="N44" s="232"/>
      <c r="O44" s="210">
        <f t="shared" si="7"/>
        <v>0</v>
      </c>
      <c r="P44" s="169">
        <f>IF('DONNEES DE BASE-BASIS GEGEVENS'!B44&gt;0,('DONNEES DE BASE-BASIS GEGEVENS'!$R44*'DONNEES DE BASE-BASIS GEGEVENS'!$R$6),"")</f>
        <v>7.9000000000000006E-6</v>
      </c>
      <c r="Q44" s="170">
        <f>IF('DONNEES DE BASE-BASIS GEGEVENS'!B44&gt;0,('DONNEES DE BASE-BASIS GEGEVENS'!R44*O44),"")</f>
        <v>0</v>
      </c>
      <c r="R44" s="217">
        <f>(O44*($R$7/'DONNEES DE BASE-BASIS GEGEVENS'!P44))</f>
        <v>0</v>
      </c>
      <c r="S44" s="232"/>
      <c r="T44" s="225">
        <f>IF('DONNEES DE BASE-BASIS GEGEVENS'!B44&gt;0,(D44*E44)+(H44*I44)+(K44*L44)+(O44*P44),"")</f>
        <v>0</v>
      </c>
    </row>
    <row r="45" spans="1:20" ht="17.100000000000001" customHeight="1" x14ac:dyDescent="0.2">
      <c r="A45" s="57">
        <f>'DONNEES DE BASE-BASIS GEGEVENS'!A45</f>
        <v>34</v>
      </c>
      <c r="B45" s="60">
        <f>'DONNEES DE BASE-BASIS GEGEVENS'!B45</f>
        <v>320</v>
      </c>
      <c r="C45" s="100">
        <f>'DONNEES DE BASE-BASIS GEGEVENS'!C45</f>
        <v>375</v>
      </c>
      <c r="D45" s="196">
        <f>'DONNEES DE BASE-BASIS GEGEVENS'!K45</f>
        <v>4.1756240000000002E-3</v>
      </c>
      <c r="E45" s="166">
        <f>'Déclaration-JAN 2018-Aangift'!H45+'Déclaration-JAN 2018-Aangift'!K45</f>
        <v>0</v>
      </c>
      <c r="F45" s="197">
        <f t="shared" si="6"/>
        <v>0</v>
      </c>
      <c r="G45" s="232"/>
      <c r="H45" s="187"/>
      <c r="I45" s="167">
        <f>IF(B45&gt;0,('DONNEES DE BASE-BASIS GEGEVENS'!$S45*'DONNEES DE BASE-BASIS GEGEVENS'!$S$6),0)</f>
        <v>3.8321428571428573E-3</v>
      </c>
      <c r="J45" s="168">
        <f>IF(B45&gt;0,('DONNEES DE BASE-BASIS GEGEVENS'!S45*H45),"")</f>
        <v>0</v>
      </c>
      <c r="K45" s="104"/>
      <c r="L45" s="167">
        <f>IF(B45&gt;0,('DONNEES DE BASE-BASIS GEGEVENS'!T45*'DONNEES DE BASE-BASIS GEGEVENS'!$T$6),"")</f>
        <v>5.8E-4</v>
      </c>
      <c r="M45" s="174">
        <f>IF(B45&gt;0,('DONNEES DE BASE-BASIS GEGEVENS'!T45*K45),"")</f>
        <v>0</v>
      </c>
      <c r="N45" s="232"/>
      <c r="O45" s="210">
        <f t="shared" si="7"/>
        <v>0</v>
      </c>
      <c r="P45" s="169">
        <f>IF('DONNEES DE BASE-BASIS GEGEVENS'!B45&gt;0,('DONNEES DE BASE-BASIS GEGEVENS'!$R45*'DONNEES DE BASE-BASIS GEGEVENS'!$R$6),"")</f>
        <v>1.1285714285714287E-5</v>
      </c>
      <c r="Q45" s="170">
        <f>IF('DONNEES DE BASE-BASIS GEGEVENS'!B45&gt;0,('DONNEES DE BASE-BASIS GEGEVENS'!R45*O45),"")</f>
        <v>0</v>
      </c>
      <c r="R45" s="217">
        <f>(O45*($R$7/'DONNEES DE BASE-BASIS GEGEVENS'!P45))</f>
        <v>0</v>
      </c>
      <c r="S45" s="232"/>
      <c r="T45" s="225">
        <f>IF('DONNEES DE BASE-BASIS GEGEVENS'!B45&gt;0,(D45*E45)+(H45*I45)+(K45*L45)+(O45*P45),"")</f>
        <v>0</v>
      </c>
    </row>
    <row r="46" spans="1:20" ht="17.100000000000001" customHeight="1" x14ac:dyDescent="0.2">
      <c r="A46" s="57">
        <f>'DONNEES DE BASE-BASIS GEGEVENS'!A46</f>
        <v>35</v>
      </c>
      <c r="B46" s="60">
        <f>'DONNEES DE BASE-BASIS GEGEVENS'!B46</f>
        <v>380</v>
      </c>
      <c r="C46" s="100">
        <f>'DONNEES DE BASE-BASIS GEGEVENS'!C46</f>
        <v>500</v>
      </c>
      <c r="D46" s="196">
        <f>'DONNEES DE BASE-BASIS GEGEVENS'!K46</f>
        <v>7.1665744000000003E-3</v>
      </c>
      <c r="E46" s="166">
        <f>'Déclaration-JAN 2018-Aangift'!H46+'Déclaration-JAN 2018-Aangift'!K46</f>
        <v>0</v>
      </c>
      <c r="F46" s="197">
        <f t="shared" si="6"/>
        <v>0</v>
      </c>
      <c r="G46" s="232"/>
      <c r="H46" s="187"/>
      <c r="I46" s="167">
        <f>IF(B46&gt;0,('DONNEES DE BASE-BASIS GEGEVENS'!$S46*'DONNEES DE BASE-BASIS GEGEVENS'!$S$6),0)</f>
        <v>4.4708333333333336E-3</v>
      </c>
      <c r="J46" s="168">
        <f>IF(B46&gt;0,('DONNEES DE BASE-BASIS GEGEVENS'!S46*H46),"")</f>
        <v>0</v>
      </c>
      <c r="K46" s="104"/>
      <c r="L46" s="167">
        <f>IF(B46&gt;0,('DONNEES DE BASE-BASIS GEGEVENS'!T46*'DONNEES DE BASE-BASIS GEGEVENS'!$T$6),"")</f>
        <v>6.7666666666666678E-4</v>
      </c>
      <c r="M46" s="174">
        <f>IF(B46&gt;0,('DONNEES DE BASE-BASIS GEGEVENS'!T46*K46),"")</f>
        <v>0</v>
      </c>
      <c r="N46" s="232"/>
      <c r="O46" s="210">
        <f t="shared" si="7"/>
        <v>0</v>
      </c>
      <c r="P46" s="169">
        <f>IF('DONNEES DE BASE-BASIS GEGEVENS'!B46&gt;0,('DONNEES DE BASE-BASIS GEGEVENS'!$R46*'DONNEES DE BASE-BASIS GEGEVENS'!$R$6),"")</f>
        <v>1.3166666666666669E-5</v>
      </c>
      <c r="Q46" s="170">
        <f>IF('DONNEES DE BASE-BASIS GEGEVENS'!B46&gt;0,('DONNEES DE BASE-BASIS GEGEVENS'!R46*O46),"")</f>
        <v>0</v>
      </c>
      <c r="R46" s="217">
        <f>(O46*($R$7/'DONNEES DE BASE-BASIS GEGEVENS'!P46))</f>
        <v>0</v>
      </c>
      <c r="S46" s="232"/>
      <c r="T46" s="225">
        <f>IF('DONNEES DE BASE-BASIS GEGEVENS'!B46&gt;0,(D46*E46)+(H46*I46)+(K46*L46)+(O46*P46),"")</f>
        <v>0</v>
      </c>
    </row>
    <row r="47" spans="1:20" ht="17.100000000000001" customHeight="1" x14ac:dyDescent="0.2">
      <c r="A47" s="57">
        <v>201</v>
      </c>
      <c r="B47" s="60">
        <v>550</v>
      </c>
      <c r="C47" s="100">
        <v>620</v>
      </c>
      <c r="D47" s="196">
        <f>'DONNEES DE BASE-BASIS GEGEVENS'!K47</f>
        <v>9.3254280000000002E-3</v>
      </c>
      <c r="E47" s="166">
        <f>'Déclaration-JAN 2018-Aangift'!H47+'Déclaration-JAN 2018-Aangift'!K47</f>
        <v>0</v>
      </c>
      <c r="F47" s="197">
        <f>(B47/1000)*E47</f>
        <v>0</v>
      </c>
      <c r="G47" s="232"/>
      <c r="H47" s="187"/>
      <c r="I47" s="167">
        <f>IF(B47&gt;0,('DONNEES DE BASE-BASIS GEGEVENS'!$S47*'DONNEES DE BASE-BASIS GEGEVENS'!$S$6),0)</f>
        <v>4.4708333333333336E-3</v>
      </c>
      <c r="J47" s="168">
        <f>IF(B47&gt;0,('DONNEES DE BASE-BASIS GEGEVENS'!S47*H47),"")</f>
        <v>0</v>
      </c>
      <c r="K47" s="104"/>
      <c r="L47" s="167">
        <f>IF(B47&gt;0,('DONNEES DE BASE-BASIS GEGEVENS'!T47*'DONNEES DE BASE-BASIS GEGEVENS'!$T$6),"")</f>
        <v>6.7666666666666678E-4</v>
      </c>
      <c r="M47" s="174">
        <f>IF(B47&gt;0,('DONNEES DE BASE-BASIS GEGEVENS'!T47*K47),"")</f>
        <v>0</v>
      </c>
      <c r="N47" s="232"/>
      <c r="O47" s="210">
        <f>H47+K47</f>
        <v>0</v>
      </c>
      <c r="P47" s="169">
        <f>IF('DONNEES DE BASE-BASIS GEGEVENS'!B47&gt;0,('DONNEES DE BASE-BASIS GEGEVENS'!$R47*'DONNEES DE BASE-BASIS GEGEVENS'!$R$6),"")</f>
        <v>1.3166666666666669E-5</v>
      </c>
      <c r="Q47" s="170">
        <f>IF('DONNEES DE BASE-BASIS GEGEVENS'!B47&gt;0,('DONNEES DE BASE-BASIS GEGEVENS'!R47*O47),"")</f>
        <v>0</v>
      </c>
      <c r="R47" s="217">
        <f>(O47*($R$7/'DONNEES DE BASE-BASIS GEGEVENS'!P47))</f>
        <v>0</v>
      </c>
      <c r="S47" s="232"/>
      <c r="T47" s="225">
        <f>IF('DONNEES DE BASE-BASIS GEGEVENS'!B47&gt;0,(D47*E47)+(H47*I47)+(K47*L47)+(O47*P47),"")</f>
        <v>0</v>
      </c>
    </row>
    <row r="48" spans="1:20" ht="17.100000000000001" customHeight="1" x14ac:dyDescent="0.2">
      <c r="A48" s="57">
        <f>'DONNEES DE BASE-BASIS GEGEVENS'!A48</f>
        <v>36</v>
      </c>
      <c r="B48" s="60">
        <f>'DONNEES DE BASE-BASIS GEGEVENS'!B48</f>
        <v>500</v>
      </c>
      <c r="C48" s="100">
        <f>'DONNEES DE BASE-BASIS GEGEVENS'!C48</f>
        <v>750</v>
      </c>
      <c r="D48" s="196">
        <f>'DONNEES DE BASE-BASIS GEGEVENS'!K48</f>
        <v>8.6905743999999997E-3</v>
      </c>
      <c r="E48" s="166">
        <f>'Déclaration-JAN 2018-Aangift'!H48+'Déclaration-JAN 2018-Aangift'!K48</f>
        <v>0</v>
      </c>
      <c r="F48" s="197">
        <f t="shared" si="6"/>
        <v>0</v>
      </c>
      <c r="G48" s="232"/>
      <c r="H48" s="187"/>
      <c r="I48" s="167">
        <f>IF(B48&gt;0,('DONNEES DE BASE-BASIS GEGEVENS'!$S48*'DONNEES DE BASE-BASIS GEGEVENS'!$S$6),0)</f>
        <v>4.4708333333333336E-3</v>
      </c>
      <c r="J48" s="168">
        <f>IF(B48&gt;0,('DONNEES DE BASE-BASIS GEGEVENS'!S48*H48),"")</f>
        <v>0</v>
      </c>
      <c r="K48" s="104"/>
      <c r="L48" s="167">
        <f>IF(B48&gt;0,('DONNEES DE BASE-BASIS GEGEVENS'!T48*'DONNEES DE BASE-BASIS GEGEVENS'!$T$6),"")</f>
        <v>6.7666666666666678E-4</v>
      </c>
      <c r="M48" s="174">
        <f>IF(B48&gt;0,('DONNEES DE BASE-BASIS GEGEVENS'!T48*K48),"")</f>
        <v>0</v>
      </c>
      <c r="N48" s="232"/>
      <c r="O48" s="210">
        <f t="shared" si="7"/>
        <v>0</v>
      </c>
      <c r="P48" s="169">
        <f>IF('DONNEES DE BASE-BASIS GEGEVENS'!B48&gt;0,('DONNEES DE BASE-BASIS GEGEVENS'!$R48*'DONNEES DE BASE-BASIS GEGEVENS'!$R$6),"")</f>
        <v>1.3166666666666669E-5</v>
      </c>
      <c r="Q48" s="170">
        <f>IF('DONNEES DE BASE-BASIS GEGEVENS'!B48&gt;0,('DONNEES DE BASE-BASIS GEGEVENS'!R48*O48),"")</f>
        <v>0</v>
      </c>
      <c r="R48" s="217">
        <f>(O48*($R$7/'DONNEES DE BASE-BASIS GEGEVENS'!P48))</f>
        <v>0</v>
      </c>
      <c r="S48" s="232"/>
      <c r="T48" s="225">
        <f>IF('DONNEES DE BASE-BASIS GEGEVENS'!B48&gt;0,(D48*E48)+(H48*I48)+(K48*L48)+(O48*P48),"")</f>
        <v>0</v>
      </c>
    </row>
    <row r="49" spans="1:20" ht="17.100000000000001" customHeight="1" x14ac:dyDescent="0.2">
      <c r="A49" s="57">
        <f>'DONNEES DE BASE-BASIS GEGEVENS'!A49</f>
        <v>37</v>
      </c>
      <c r="B49" s="60">
        <f>'DONNEES DE BASE-BASIS GEGEVENS'!B49</f>
        <v>500</v>
      </c>
      <c r="C49" s="100">
        <f>'DONNEES DE BASE-BASIS GEGEVENS'!C49</f>
        <v>1000</v>
      </c>
      <c r="D49" s="196">
        <f>'DONNEES DE BASE-BASIS GEGEVENS'!K49</f>
        <v>8.6905743999999997E-3</v>
      </c>
      <c r="E49" s="166">
        <f>'Déclaration-JAN 2018-Aangift'!H49+'Déclaration-JAN 2018-Aangift'!K49</f>
        <v>0</v>
      </c>
      <c r="F49" s="197">
        <f t="shared" si="6"/>
        <v>0</v>
      </c>
      <c r="G49" s="232"/>
      <c r="H49" s="187"/>
      <c r="I49" s="167">
        <f>IF(B49&gt;0,('DONNEES DE BASE-BASIS GEGEVENS'!$S49*'DONNEES DE BASE-BASIS GEGEVENS'!$S$6),0)</f>
        <v>5.588541666666667E-3</v>
      </c>
      <c r="J49" s="168">
        <f>IF(B49&gt;0,('DONNEES DE BASE-BASIS GEGEVENS'!S49*H49),"")</f>
        <v>0</v>
      </c>
      <c r="K49" s="104"/>
      <c r="L49" s="167">
        <f>IF(B49&gt;0,('DONNEES DE BASE-BASIS GEGEVENS'!T49*'DONNEES DE BASE-BASIS GEGEVENS'!$T$6),"")</f>
        <v>8.4583333333333342E-4</v>
      </c>
      <c r="M49" s="174">
        <f>IF(B49&gt;0,('DONNEES DE BASE-BASIS GEGEVENS'!T49*K49),"")</f>
        <v>0</v>
      </c>
      <c r="N49" s="232"/>
      <c r="O49" s="210">
        <f t="shared" si="7"/>
        <v>0</v>
      </c>
      <c r="P49" s="169">
        <f>IF('DONNEES DE BASE-BASIS GEGEVENS'!B49&gt;0,('DONNEES DE BASE-BASIS GEGEVENS'!$R49*'DONNEES DE BASE-BASIS GEGEVENS'!$R$6),"")</f>
        <v>1.6458333333333335E-5</v>
      </c>
      <c r="Q49" s="170">
        <f>IF('DONNEES DE BASE-BASIS GEGEVENS'!B49&gt;0,('DONNEES DE BASE-BASIS GEGEVENS'!R49*O49),"")</f>
        <v>0</v>
      </c>
      <c r="R49" s="217">
        <f>(O49*($R$7/'DONNEES DE BASE-BASIS GEGEVENS'!P49))</f>
        <v>0</v>
      </c>
      <c r="S49" s="232"/>
      <c r="T49" s="225">
        <f>IF('DONNEES DE BASE-BASIS GEGEVENS'!B49&gt;0,(D49*E49)+(H49*I49)+(K49*L49)+(O49*P49),"")</f>
        <v>0</v>
      </c>
    </row>
    <row r="50" spans="1:20" ht="17.100000000000001" customHeight="1" x14ac:dyDescent="0.2">
      <c r="A50" s="57">
        <f>'DONNEES DE BASE-BASIS GEGEVENS'!A50</f>
        <v>38</v>
      </c>
      <c r="B50" s="60">
        <f>'DONNEES DE BASE-BASIS GEGEVENS'!B50</f>
        <v>1030</v>
      </c>
      <c r="C50" s="100">
        <f>'DONNEES DE BASE-BASIS GEGEVENS'!C50</f>
        <v>1500</v>
      </c>
      <c r="D50" s="196">
        <f>'DONNEES DE BASE-BASIS GEGEVENS'!K50</f>
        <v>1.5421574400000001E-2</v>
      </c>
      <c r="E50" s="166">
        <f>'Déclaration-JAN 2018-Aangift'!H50+'Déclaration-JAN 2018-Aangift'!K50</f>
        <v>0</v>
      </c>
      <c r="F50" s="197">
        <f t="shared" si="6"/>
        <v>0</v>
      </c>
      <c r="G50" s="232"/>
      <c r="H50" s="187"/>
      <c r="I50" s="167">
        <f>IF(B50&gt;0,('DONNEES DE BASE-BASIS GEGEVENS'!$S50*'DONNEES DE BASE-BASIS GEGEVENS'!$S$6),0)</f>
        <v>1.2773809523809526E-2</v>
      </c>
      <c r="J50" s="168">
        <f>IF(B50&gt;0,('DONNEES DE BASE-BASIS GEGEVENS'!S50*H50),"")</f>
        <v>0</v>
      </c>
      <c r="K50" s="104"/>
      <c r="L50" s="167">
        <f>IF(B50&gt;0,('DONNEES DE BASE-BASIS GEGEVENS'!T50*'DONNEES DE BASE-BASIS GEGEVENS'!$T$6),"")</f>
        <v>1.9333333333333338E-3</v>
      </c>
      <c r="M50" s="174">
        <f>IF(B50&gt;0,('DONNEES DE BASE-BASIS GEGEVENS'!T50*K50),"")</f>
        <v>0</v>
      </c>
      <c r="N50" s="232"/>
      <c r="O50" s="210">
        <f t="shared" si="7"/>
        <v>0</v>
      </c>
      <c r="P50" s="169">
        <f>IF('DONNEES DE BASE-BASIS GEGEVENS'!B50&gt;0,('DONNEES DE BASE-BASIS GEGEVENS'!$R50*'DONNEES DE BASE-BASIS GEGEVENS'!$R$6),"")</f>
        <v>3.7619047619047621E-5</v>
      </c>
      <c r="Q50" s="170">
        <f>IF('DONNEES DE BASE-BASIS GEGEVENS'!B50&gt;0,('DONNEES DE BASE-BASIS GEGEVENS'!R50*O50),"")</f>
        <v>0</v>
      </c>
      <c r="R50" s="217">
        <f>(O50*($R$7/'DONNEES DE BASE-BASIS GEGEVENS'!P50))</f>
        <v>0</v>
      </c>
      <c r="S50" s="232"/>
      <c r="T50" s="225">
        <f>IF('DONNEES DE BASE-BASIS GEGEVENS'!B50&gt;0,(D50*E50)+(H50*I50)+(K50*L50)+(O50*P50),"")</f>
        <v>0</v>
      </c>
    </row>
    <row r="51" spans="1:20" ht="17.100000000000001" customHeight="1" x14ac:dyDescent="0.2">
      <c r="A51" s="57">
        <f>'DONNEES DE BASE-BASIS GEGEVENS'!A51</f>
        <v>39</v>
      </c>
      <c r="B51" s="60">
        <f>'DONNEES DE BASE-BASIS GEGEVENS'!B51</f>
        <v>1300</v>
      </c>
      <c r="C51" s="100">
        <f>'DONNEES DE BASE-BASIS GEGEVENS'!C51</f>
        <v>2000</v>
      </c>
      <c r="D51" s="196">
        <f>'DONNEES DE BASE-BASIS GEGEVENS'!K51</f>
        <v>1.88505744E-2</v>
      </c>
      <c r="E51" s="166">
        <f>'Déclaration-JAN 2018-Aangift'!H51+'Déclaration-JAN 2018-Aangift'!K51</f>
        <v>0</v>
      </c>
      <c r="F51" s="197">
        <f t="shared" si="6"/>
        <v>0</v>
      </c>
      <c r="G51" s="232"/>
      <c r="H51" s="187"/>
      <c r="I51" s="167">
        <f>IF(B51&gt;0,('DONNEES DE BASE-BASIS GEGEVENS'!$S51*'DONNEES DE BASE-BASIS GEGEVENS'!$S$6),0)</f>
        <v>1.7883333333333334E-2</v>
      </c>
      <c r="J51" s="168">
        <f>IF(B51&gt;0,('DONNEES DE BASE-BASIS GEGEVENS'!S51*H51),"")</f>
        <v>0</v>
      </c>
      <c r="K51" s="104"/>
      <c r="L51" s="167">
        <f>IF(B51&gt;0,('DONNEES DE BASE-BASIS GEGEVENS'!T51*'DONNEES DE BASE-BASIS GEGEVENS'!$T$6),"")</f>
        <v>2.7066666666666671E-3</v>
      </c>
      <c r="M51" s="174">
        <f>IF(B51&gt;0,('DONNEES DE BASE-BASIS GEGEVENS'!T51*K51),"")</f>
        <v>0</v>
      </c>
      <c r="N51" s="232"/>
      <c r="O51" s="210">
        <f t="shared" si="7"/>
        <v>0</v>
      </c>
      <c r="P51" s="169">
        <f>IF('DONNEES DE BASE-BASIS GEGEVENS'!B51&gt;0,('DONNEES DE BASE-BASIS GEGEVENS'!$R51*'DONNEES DE BASE-BASIS GEGEVENS'!$R$6),"")</f>
        <v>5.2666666666666675E-5</v>
      </c>
      <c r="Q51" s="170">
        <f>IF('DONNEES DE BASE-BASIS GEGEVENS'!B51&gt;0,('DONNEES DE BASE-BASIS GEGEVENS'!R51*O51),"")</f>
        <v>0</v>
      </c>
      <c r="R51" s="217">
        <f>(O51*($R$7/'DONNEES DE BASE-BASIS GEGEVENS'!P51))</f>
        <v>0</v>
      </c>
      <c r="S51" s="232"/>
      <c r="T51" s="225">
        <f>IF('DONNEES DE BASE-BASIS GEGEVENS'!B51&gt;0,(D51*E51)+(H51*I51)+(K51*L51)+(O51*P51),"")</f>
        <v>0</v>
      </c>
    </row>
    <row r="52" spans="1:20" ht="17.100000000000001" customHeight="1" x14ac:dyDescent="0.2">
      <c r="A52" s="57">
        <f>'DONNEES DE BASE-BASIS GEGEVENS'!A52</f>
        <v>40</v>
      </c>
      <c r="B52" s="60">
        <f>'DONNEES DE BASE-BASIS GEGEVENS'!B52</f>
        <v>1750</v>
      </c>
      <c r="C52" s="100">
        <f>'DONNEES DE BASE-BASIS GEGEVENS'!C52</f>
        <v>3000</v>
      </c>
      <c r="D52" s="196">
        <f>'DONNEES DE BASE-BASIS GEGEVENS'!K52</f>
        <v>2.4565574399999998E-2</v>
      </c>
      <c r="E52" s="166">
        <f>'Déclaration-JAN 2018-Aangift'!H52+'Déclaration-JAN 2018-Aangift'!K52</f>
        <v>0</v>
      </c>
      <c r="F52" s="197">
        <f t="shared" si="6"/>
        <v>0</v>
      </c>
      <c r="G52" s="232"/>
      <c r="H52" s="187"/>
      <c r="I52" s="167">
        <f>IF(B52&gt;0,('DONNEES DE BASE-BASIS GEGEVENS'!$S52*'DONNEES DE BASE-BASIS GEGEVENS'!$S$6),0)</f>
        <v>1.7883333333333334E-2</v>
      </c>
      <c r="J52" s="168">
        <f>IF(B52&gt;0,('DONNEES DE BASE-BASIS GEGEVENS'!S52*H52),"")</f>
        <v>0</v>
      </c>
      <c r="K52" s="104"/>
      <c r="L52" s="167">
        <f>IF(B52&gt;0,('DONNEES DE BASE-BASIS GEGEVENS'!T52*'DONNEES DE BASE-BASIS GEGEVENS'!$T$6),"")</f>
        <v>2.7066666666666671E-3</v>
      </c>
      <c r="M52" s="174">
        <f>IF(B52&gt;0,('DONNEES DE BASE-BASIS GEGEVENS'!T52*K52),"")</f>
        <v>0</v>
      </c>
      <c r="N52" s="232"/>
      <c r="O52" s="210">
        <f t="shared" si="7"/>
        <v>0</v>
      </c>
      <c r="P52" s="169">
        <f>IF('DONNEES DE BASE-BASIS GEGEVENS'!B52&gt;0,('DONNEES DE BASE-BASIS GEGEVENS'!$R52*'DONNEES DE BASE-BASIS GEGEVENS'!$R$6),"")</f>
        <v>5.2666666666666675E-5</v>
      </c>
      <c r="Q52" s="170">
        <f>IF('DONNEES DE BASE-BASIS GEGEVENS'!B52&gt;0,('DONNEES DE BASE-BASIS GEGEVENS'!R52*O52),"")</f>
        <v>0</v>
      </c>
      <c r="R52" s="217">
        <f>(O52*($R$7/'DONNEES DE BASE-BASIS GEGEVENS'!P52))</f>
        <v>0</v>
      </c>
      <c r="S52" s="232"/>
      <c r="T52" s="225">
        <f>IF('DONNEES DE BASE-BASIS GEGEVENS'!B52&gt;0,(D52*E52)+(H52*I52)+(K52*L52)+(O52*P52),"")</f>
        <v>0</v>
      </c>
    </row>
    <row r="53" spans="1:20" ht="17.100000000000001" customHeight="1" x14ac:dyDescent="0.2">
      <c r="A53" s="57">
        <f>'DONNEES DE BASE-BASIS GEGEVENS'!A53</f>
        <v>41</v>
      </c>
      <c r="B53" s="60">
        <f>'DONNEES DE BASE-BASIS GEGEVENS'!B53</f>
        <v>2985</v>
      </c>
      <c r="C53" s="100">
        <f>'DONNEES DE BASE-BASIS GEGEVENS'!C53</f>
        <v>5000</v>
      </c>
      <c r="D53" s="196">
        <f>'DONNEES DE BASE-BASIS GEGEVENS'!K53</f>
        <v>4.0250074399999995E-2</v>
      </c>
      <c r="E53" s="166">
        <f>'Déclaration-JAN 2018-Aangift'!H53+'Déclaration-JAN 2018-Aangift'!K53</f>
        <v>0</v>
      </c>
      <c r="F53" s="197">
        <f t="shared" si="6"/>
        <v>0</v>
      </c>
      <c r="G53" s="232"/>
      <c r="H53" s="187"/>
      <c r="I53" s="167">
        <f>IF(B53&gt;0,('DONNEES DE BASE-BASIS GEGEVENS'!$S53*'DONNEES DE BASE-BASIS GEGEVENS'!$S$6),0)</f>
        <v>1.7883333333333334E-2</v>
      </c>
      <c r="J53" s="168">
        <f>IF(B53&gt;0,('DONNEES DE BASE-BASIS GEGEVENS'!S53*H53),"")</f>
        <v>0</v>
      </c>
      <c r="K53" s="104"/>
      <c r="L53" s="167">
        <f>IF(B53&gt;0,('DONNEES DE BASE-BASIS GEGEVENS'!T53*'DONNEES DE BASE-BASIS GEGEVENS'!$T$6),"")</f>
        <v>2.7066666666666671E-3</v>
      </c>
      <c r="M53" s="174">
        <f>IF(B53&gt;0,('DONNEES DE BASE-BASIS GEGEVENS'!T53*K53),"")</f>
        <v>0</v>
      </c>
      <c r="N53" s="232"/>
      <c r="O53" s="210">
        <f t="shared" si="7"/>
        <v>0</v>
      </c>
      <c r="P53" s="169">
        <f>IF('DONNEES DE BASE-BASIS GEGEVENS'!B53&gt;0,('DONNEES DE BASE-BASIS GEGEVENS'!$R53*'DONNEES DE BASE-BASIS GEGEVENS'!$R$6),"")</f>
        <v>5.2666666666666675E-5</v>
      </c>
      <c r="Q53" s="170">
        <f>IF('DONNEES DE BASE-BASIS GEGEVENS'!B53&gt;0,('DONNEES DE BASE-BASIS GEGEVENS'!R53*O53),"")</f>
        <v>0</v>
      </c>
      <c r="R53" s="217">
        <f>(O53*($R$7/'DONNEES DE BASE-BASIS GEGEVENS'!P53))</f>
        <v>0</v>
      </c>
      <c r="S53" s="232"/>
      <c r="T53" s="225">
        <f>IF('DONNEES DE BASE-BASIS GEGEVENS'!B53&gt;0,(D53*E53)+(H53*I53)+(K53*L53)+(O53*P53),"")</f>
        <v>0</v>
      </c>
    </row>
    <row r="54" spans="1:20" ht="17.100000000000001" customHeight="1" x14ac:dyDescent="0.2">
      <c r="A54" s="57">
        <f>'DONNEES DE BASE-BASIS GEGEVENS'!A54</f>
        <v>42</v>
      </c>
      <c r="B54" s="60">
        <f>'DONNEES DE BASE-BASIS GEGEVENS'!B54</f>
        <v>2985</v>
      </c>
      <c r="C54" s="100">
        <f>'DONNEES DE BASE-BASIS GEGEVENS'!C54</f>
        <v>6000</v>
      </c>
      <c r="D54" s="196">
        <f>'DONNEES DE BASE-BASIS GEGEVENS'!K54</f>
        <v>4.0250074399999995E-2</v>
      </c>
      <c r="E54" s="166">
        <f>'Déclaration-JAN 2018-Aangift'!H54+'Déclaration-JAN 2018-Aangift'!K54</f>
        <v>0</v>
      </c>
      <c r="F54" s="197">
        <f t="shared" si="6"/>
        <v>0</v>
      </c>
      <c r="G54" s="232"/>
      <c r="H54" s="187"/>
      <c r="I54" s="167">
        <f>IF(B54&gt;0,('DONNEES DE BASE-BASIS GEGEVENS'!$S54*'DONNEES DE BASE-BASIS GEGEVENS'!$S$6),0)</f>
        <v>2.6825000000000002E-2</v>
      </c>
      <c r="J54" s="168">
        <f>IF(B54&gt;0,('DONNEES DE BASE-BASIS GEGEVENS'!S54*H54),"")</f>
        <v>0</v>
      </c>
      <c r="K54" s="104"/>
      <c r="L54" s="167">
        <f>IF(B54&gt;0,('DONNEES DE BASE-BASIS GEGEVENS'!T54*'DONNEES DE BASE-BASIS GEGEVENS'!$T$6),"")</f>
        <v>4.0600000000000002E-3</v>
      </c>
      <c r="M54" s="174">
        <f>IF(B54&gt;0,('DONNEES DE BASE-BASIS GEGEVENS'!T54*K54),"")</f>
        <v>0</v>
      </c>
      <c r="N54" s="232"/>
      <c r="O54" s="210">
        <f t="shared" si="7"/>
        <v>0</v>
      </c>
      <c r="P54" s="169">
        <f>IF('DONNEES DE BASE-BASIS GEGEVENS'!B54&gt;0,('DONNEES DE BASE-BASIS GEGEVENS'!$R54*'DONNEES DE BASE-BASIS GEGEVENS'!$R$6),"")</f>
        <v>7.8999999999999996E-5</v>
      </c>
      <c r="Q54" s="170">
        <f>IF('DONNEES DE BASE-BASIS GEGEVENS'!B54&gt;0,('DONNEES DE BASE-BASIS GEGEVENS'!R54*O54),"")</f>
        <v>0</v>
      </c>
      <c r="R54" s="217">
        <f>(O54*($R$7/'DONNEES DE BASE-BASIS GEGEVENS'!P54))</f>
        <v>0</v>
      </c>
      <c r="S54" s="232"/>
      <c r="T54" s="225">
        <f>IF('DONNEES DE BASE-BASIS GEGEVENS'!B54&gt;0,(D54*E54)+(H54*I54)+(K54*L54)+(O54*P54),"")</f>
        <v>0</v>
      </c>
    </row>
    <row r="55" spans="1:20" ht="17.100000000000001" customHeight="1" x14ac:dyDescent="0.2">
      <c r="A55" s="95" t="s">
        <v>153</v>
      </c>
      <c r="B55" s="75"/>
      <c r="C55" s="101"/>
      <c r="D55" s="194"/>
      <c r="E55" s="98"/>
      <c r="F55" s="198"/>
      <c r="G55" s="233"/>
      <c r="H55" s="185"/>
      <c r="I55" s="72"/>
      <c r="J55" s="72"/>
      <c r="K55" s="102"/>
      <c r="L55" s="94"/>
      <c r="M55" s="94"/>
      <c r="N55" s="233"/>
      <c r="O55" s="209"/>
      <c r="P55" s="94"/>
      <c r="Q55" s="94"/>
      <c r="R55" s="94"/>
      <c r="S55" s="233"/>
      <c r="T55" s="225"/>
    </row>
    <row r="56" spans="1:20" ht="17.100000000000001" customHeight="1" x14ac:dyDescent="0.2">
      <c r="A56" s="57">
        <f>'DONNEES DE BASE-BASIS GEGEVENS'!A56</f>
        <v>43</v>
      </c>
      <c r="B56" s="60">
        <f>'DONNEES DE BASE-BASIS GEGEVENS'!B56</f>
        <v>180</v>
      </c>
      <c r="C56" s="100">
        <f>'DONNEES DE BASE-BASIS GEGEVENS'!C56</f>
        <v>200</v>
      </c>
      <c r="D56" s="196">
        <f>'DONNEES DE BASE-BASIS GEGEVENS'!K56</f>
        <v>2.4793223999999997E-3</v>
      </c>
      <c r="E56" s="166">
        <f>'Déclaration-JAN 2018-Aangift'!H56+'Déclaration-JAN 2018-Aangift'!K56</f>
        <v>0</v>
      </c>
      <c r="F56" s="197">
        <f t="shared" ref="F56:F63" si="8">(B56/1000)*E56</f>
        <v>0</v>
      </c>
      <c r="G56" s="232"/>
      <c r="H56" s="187"/>
      <c r="I56" s="167">
        <f>IF(B56&gt;0,('DONNEES DE BASE-BASIS GEGEVENS'!$S56*'DONNEES DE BASE-BASIS GEGEVENS'!$S$6),0)</f>
        <v>2.6825E-3</v>
      </c>
      <c r="J56" s="168">
        <f>IF(B56&gt;0,('DONNEES DE BASE-BASIS GEGEVENS'!S56*H56),"")</f>
        <v>0</v>
      </c>
      <c r="K56" s="104"/>
      <c r="L56" s="167">
        <f>IF(B56&gt;0,('DONNEES DE BASE-BASIS GEGEVENS'!T56*'DONNEES DE BASE-BASIS GEGEVENS'!$T$6),"")</f>
        <v>4.06E-4</v>
      </c>
      <c r="M56" s="174">
        <f>IF(B56&gt;0,('DONNEES DE BASE-BASIS GEGEVENS'!T56*K56),"")</f>
        <v>0</v>
      </c>
      <c r="N56" s="232"/>
      <c r="O56" s="210">
        <f t="shared" ref="O56:O63" si="9">H56+K56</f>
        <v>0</v>
      </c>
      <c r="P56" s="169">
        <f>IF('DONNEES DE BASE-BASIS GEGEVENS'!B56&gt;0,('DONNEES DE BASE-BASIS GEGEVENS'!$R56*'DONNEES DE BASE-BASIS GEGEVENS'!$R$6),"")</f>
        <v>7.9000000000000006E-6</v>
      </c>
      <c r="Q56" s="170">
        <f>IF('DONNEES DE BASE-BASIS GEGEVENS'!B56&gt;0,('DONNEES DE BASE-BASIS GEGEVENS'!R56*O56),"")</f>
        <v>0</v>
      </c>
      <c r="R56" s="217">
        <f>(O56*($R$7/'DONNEES DE BASE-BASIS GEGEVENS'!P56))</f>
        <v>0</v>
      </c>
      <c r="S56" s="232"/>
      <c r="T56" s="225">
        <f>IF('DONNEES DE BASE-BASIS GEGEVENS'!B56&gt;0,(D56*E56)+(H56*I56)+(K56*L56)+(O56*P56),"")</f>
        <v>0</v>
      </c>
    </row>
    <row r="57" spans="1:20" ht="17.100000000000001" customHeight="1" x14ac:dyDescent="0.2">
      <c r="A57" s="57">
        <f>'DONNEES DE BASE-BASIS GEGEVENS'!A57</f>
        <v>44</v>
      </c>
      <c r="B57" s="60">
        <f>'DONNEES DE BASE-BASIS GEGEVENS'!B57</f>
        <v>380</v>
      </c>
      <c r="C57" s="100">
        <f>'DONNEES DE BASE-BASIS GEGEVENS'!C57</f>
        <v>375</v>
      </c>
      <c r="D57" s="196">
        <f>'DONNEES DE BASE-BASIS GEGEVENS'!K57</f>
        <v>5.0193223999999998E-3</v>
      </c>
      <c r="E57" s="166">
        <f>'Déclaration-JAN 2018-Aangift'!H57+'Déclaration-JAN 2018-Aangift'!K57</f>
        <v>0</v>
      </c>
      <c r="F57" s="197">
        <f t="shared" si="8"/>
        <v>0</v>
      </c>
      <c r="G57" s="232"/>
      <c r="H57" s="187"/>
      <c r="I57" s="167">
        <f>IF(B57&gt;0,('DONNEES DE BASE-BASIS GEGEVENS'!$S57*'DONNEES DE BASE-BASIS GEGEVENS'!$S$6),0)</f>
        <v>3.8321428571428573E-3</v>
      </c>
      <c r="J57" s="168">
        <f>IF(B57&gt;0,('DONNEES DE BASE-BASIS GEGEVENS'!S57*H57),"")</f>
        <v>0</v>
      </c>
      <c r="K57" s="104"/>
      <c r="L57" s="167">
        <f>IF(B57&gt;0,('DONNEES DE BASE-BASIS GEGEVENS'!T57*'DONNEES DE BASE-BASIS GEGEVENS'!$T$6),"")</f>
        <v>5.8E-4</v>
      </c>
      <c r="M57" s="174">
        <f>IF(B57&gt;0,('DONNEES DE BASE-BASIS GEGEVENS'!T57*K57),"")</f>
        <v>0</v>
      </c>
      <c r="N57" s="232"/>
      <c r="O57" s="210">
        <f t="shared" si="9"/>
        <v>0</v>
      </c>
      <c r="P57" s="169">
        <f>IF('DONNEES DE BASE-BASIS GEGEVENS'!B57&gt;0,('DONNEES DE BASE-BASIS GEGEVENS'!$R57*'DONNEES DE BASE-BASIS GEGEVENS'!$R$6),"")</f>
        <v>1.1285714285714287E-5</v>
      </c>
      <c r="Q57" s="170">
        <f>IF('DONNEES DE BASE-BASIS GEGEVENS'!B57&gt;0,('DONNEES DE BASE-BASIS GEGEVENS'!R57*O57),"")</f>
        <v>0</v>
      </c>
      <c r="R57" s="217">
        <f>(O57*($R$7/'DONNEES DE BASE-BASIS GEGEVENS'!P57))</f>
        <v>0</v>
      </c>
      <c r="S57" s="232"/>
      <c r="T57" s="225">
        <f>IF('DONNEES DE BASE-BASIS GEGEVENS'!B57&gt;0,(D57*E57)+(H57*I57)+(K57*L57)+(O57*P57),"")</f>
        <v>0</v>
      </c>
    </row>
    <row r="58" spans="1:20" ht="17.100000000000001" customHeight="1" x14ac:dyDescent="0.2">
      <c r="A58" s="57">
        <f>'DONNEES DE BASE-BASIS GEGEVENS'!A58</f>
        <v>45</v>
      </c>
      <c r="B58" s="60">
        <f>'DONNEES DE BASE-BASIS GEGEVENS'!B58</f>
        <v>380</v>
      </c>
      <c r="C58" s="100">
        <f>'DONNEES DE BASE-BASIS GEGEVENS'!C58</f>
        <v>500</v>
      </c>
      <c r="D58" s="196">
        <f>'DONNEES DE BASE-BASIS GEGEVENS'!K58</f>
        <v>5.0193223999999998E-3</v>
      </c>
      <c r="E58" s="166">
        <f>'Déclaration-JAN 2018-Aangift'!H58+'Déclaration-JAN 2018-Aangift'!K58</f>
        <v>0</v>
      </c>
      <c r="F58" s="197">
        <f t="shared" si="8"/>
        <v>0</v>
      </c>
      <c r="G58" s="232"/>
      <c r="H58" s="187"/>
      <c r="I58" s="167">
        <f>IF(B58&gt;0,('DONNEES DE BASE-BASIS GEGEVENS'!$S58*'DONNEES DE BASE-BASIS GEGEVENS'!$S$6),0)</f>
        <v>4.4708333333333336E-3</v>
      </c>
      <c r="J58" s="168">
        <f>IF(B58&gt;0,('DONNEES DE BASE-BASIS GEGEVENS'!S58*H58),"")</f>
        <v>0</v>
      </c>
      <c r="K58" s="104"/>
      <c r="L58" s="167">
        <f>IF(B58&gt;0,('DONNEES DE BASE-BASIS GEGEVENS'!T58*'DONNEES DE BASE-BASIS GEGEVENS'!$T$6),"")</f>
        <v>6.7666666666666678E-4</v>
      </c>
      <c r="M58" s="174">
        <f>IF(B58&gt;0,('DONNEES DE BASE-BASIS GEGEVENS'!T58*K58),"")</f>
        <v>0</v>
      </c>
      <c r="N58" s="232"/>
      <c r="O58" s="210">
        <f t="shared" si="9"/>
        <v>0</v>
      </c>
      <c r="P58" s="169">
        <f>IF('DONNEES DE BASE-BASIS GEGEVENS'!B58&gt;0,('DONNEES DE BASE-BASIS GEGEVENS'!$R58*'DONNEES DE BASE-BASIS GEGEVENS'!$R$6),"")</f>
        <v>1.3166666666666669E-5</v>
      </c>
      <c r="Q58" s="170">
        <f>IF('DONNEES DE BASE-BASIS GEGEVENS'!B58&gt;0,('DONNEES DE BASE-BASIS GEGEVENS'!R58*O58),"")</f>
        <v>0</v>
      </c>
      <c r="R58" s="217">
        <f>(O58*($R$7/'DONNEES DE BASE-BASIS GEGEVENS'!P58))</f>
        <v>0</v>
      </c>
      <c r="S58" s="232"/>
      <c r="T58" s="225">
        <f>IF('DONNEES DE BASE-BASIS GEGEVENS'!B58&gt;0,(D58*E58)+(H58*I58)+(K58*L58)+(O58*P58),"")</f>
        <v>0</v>
      </c>
    </row>
    <row r="59" spans="1:20" ht="17.100000000000001" customHeight="1" x14ac:dyDescent="0.2">
      <c r="A59" s="57">
        <f>'DONNEES DE BASE-BASIS GEGEVENS'!A59</f>
        <v>46</v>
      </c>
      <c r="B59" s="60">
        <f>'DONNEES DE BASE-BASIS GEGEVENS'!B59</f>
        <v>400</v>
      </c>
      <c r="C59" s="100">
        <f>'DONNEES DE BASE-BASIS GEGEVENS'!C59</f>
        <v>750</v>
      </c>
      <c r="D59" s="196">
        <f>'DONNEES DE BASE-BASIS GEGEVENS'!K59</f>
        <v>5.2733224000000006E-3</v>
      </c>
      <c r="E59" s="166">
        <f>'Déclaration-JAN 2018-Aangift'!H59+'Déclaration-JAN 2018-Aangift'!K59</f>
        <v>0</v>
      </c>
      <c r="F59" s="197">
        <f t="shared" si="8"/>
        <v>0</v>
      </c>
      <c r="G59" s="232"/>
      <c r="H59" s="187"/>
      <c r="I59" s="167">
        <f>IF(B59&gt;0,('DONNEES DE BASE-BASIS GEGEVENS'!$S59*'DONNEES DE BASE-BASIS GEGEVENS'!$S$6),0)</f>
        <v>4.4708333333333336E-3</v>
      </c>
      <c r="J59" s="168">
        <f>IF(B59&gt;0,('DONNEES DE BASE-BASIS GEGEVENS'!S59*H59),"")</f>
        <v>0</v>
      </c>
      <c r="K59" s="104"/>
      <c r="L59" s="167">
        <f>IF(B59&gt;0,('DONNEES DE BASE-BASIS GEGEVENS'!T59*'DONNEES DE BASE-BASIS GEGEVENS'!$T$6),"")</f>
        <v>6.7666666666666678E-4</v>
      </c>
      <c r="M59" s="174">
        <f>IF(B59&gt;0,('DONNEES DE BASE-BASIS GEGEVENS'!T59*K59),"")</f>
        <v>0</v>
      </c>
      <c r="N59" s="232"/>
      <c r="O59" s="210">
        <f t="shared" si="9"/>
        <v>0</v>
      </c>
      <c r="P59" s="169">
        <f>IF('DONNEES DE BASE-BASIS GEGEVENS'!B59&gt;0,('DONNEES DE BASE-BASIS GEGEVENS'!$R59*'DONNEES DE BASE-BASIS GEGEVENS'!$R$6),"")</f>
        <v>1.3166666666666669E-5</v>
      </c>
      <c r="Q59" s="170">
        <f>IF('DONNEES DE BASE-BASIS GEGEVENS'!B59&gt;0,('DONNEES DE BASE-BASIS GEGEVENS'!R59*O59),"")</f>
        <v>0</v>
      </c>
      <c r="R59" s="217">
        <f>(O59*($R$7/'DONNEES DE BASE-BASIS GEGEVENS'!P59))</f>
        <v>0</v>
      </c>
      <c r="S59" s="232"/>
      <c r="T59" s="225">
        <f>IF('DONNEES DE BASE-BASIS GEGEVENS'!B59&gt;0,(D59*E59)+(H59*I59)+(K59*L59)+(O59*P59),"")</f>
        <v>0</v>
      </c>
    </row>
    <row r="60" spans="1:20" ht="17.100000000000001" customHeight="1" x14ac:dyDescent="0.2">
      <c r="A60" s="57">
        <f>'DONNEES DE BASE-BASIS GEGEVENS'!A60</f>
        <v>47</v>
      </c>
      <c r="B60" s="60">
        <f>'DONNEES DE BASE-BASIS GEGEVENS'!B60</f>
        <v>480</v>
      </c>
      <c r="C60" s="100">
        <f>'DONNEES DE BASE-BASIS GEGEVENS'!C60</f>
        <v>1000</v>
      </c>
      <c r="D60" s="196">
        <f>'DONNEES DE BASE-BASIS GEGEVENS'!K60</f>
        <v>6.2893224000000001E-3</v>
      </c>
      <c r="E60" s="166">
        <f>'Déclaration-JAN 2018-Aangift'!H60+'Déclaration-JAN 2018-Aangift'!K60</f>
        <v>0</v>
      </c>
      <c r="F60" s="197">
        <f t="shared" si="8"/>
        <v>0</v>
      </c>
      <c r="G60" s="232"/>
      <c r="H60" s="187"/>
      <c r="I60" s="167">
        <f>IF(B60&gt;0,('DONNEES DE BASE-BASIS GEGEVENS'!$S60*'DONNEES DE BASE-BASIS GEGEVENS'!$S$6),0)</f>
        <v>5.588541666666667E-3</v>
      </c>
      <c r="J60" s="168">
        <f>IF(B60&gt;0,('DONNEES DE BASE-BASIS GEGEVENS'!S60*H60),"")</f>
        <v>0</v>
      </c>
      <c r="K60" s="104"/>
      <c r="L60" s="167">
        <f>IF(B60&gt;0,('DONNEES DE BASE-BASIS GEGEVENS'!T60*'DONNEES DE BASE-BASIS GEGEVENS'!$T$6),"")</f>
        <v>8.4583333333333342E-4</v>
      </c>
      <c r="M60" s="174">
        <f>IF(B60&gt;0,('DONNEES DE BASE-BASIS GEGEVENS'!T60*K60),"")</f>
        <v>0</v>
      </c>
      <c r="N60" s="232"/>
      <c r="O60" s="210">
        <f t="shared" si="9"/>
        <v>0</v>
      </c>
      <c r="P60" s="169">
        <f>IF('DONNEES DE BASE-BASIS GEGEVENS'!B60&gt;0,('DONNEES DE BASE-BASIS GEGEVENS'!$R60*'DONNEES DE BASE-BASIS GEGEVENS'!$R$6),"")</f>
        <v>1.6458333333333335E-5</v>
      </c>
      <c r="Q60" s="170">
        <f>IF('DONNEES DE BASE-BASIS GEGEVENS'!B60&gt;0,('DONNEES DE BASE-BASIS GEGEVENS'!R60*O60),"")</f>
        <v>0</v>
      </c>
      <c r="R60" s="217">
        <f>(O60*($R$7/'DONNEES DE BASE-BASIS GEGEVENS'!P60))</f>
        <v>0</v>
      </c>
      <c r="S60" s="232"/>
      <c r="T60" s="225">
        <f>IF('DONNEES DE BASE-BASIS GEGEVENS'!B60&gt;0,(D60*E60)+(H60*I60)+(K60*L60)+(O60*P60),"")</f>
        <v>0</v>
      </c>
    </row>
    <row r="61" spans="1:20" ht="17.100000000000001" customHeight="1" x14ac:dyDescent="0.2">
      <c r="A61" s="57">
        <f>'DONNEES DE BASE-BASIS GEGEVENS'!A61</f>
        <v>48</v>
      </c>
      <c r="B61" s="60">
        <f>'DONNEES DE BASE-BASIS GEGEVENS'!B61</f>
        <v>650</v>
      </c>
      <c r="C61" s="100">
        <f>'DONNEES DE BASE-BASIS GEGEVENS'!C61</f>
        <v>1500</v>
      </c>
      <c r="D61" s="196">
        <f>'DONNEES DE BASE-BASIS GEGEVENS'!K61</f>
        <v>8.4483224000000013E-3</v>
      </c>
      <c r="E61" s="166">
        <f>'Déclaration-JAN 2018-Aangift'!H61+'Déclaration-JAN 2018-Aangift'!K61</f>
        <v>0</v>
      </c>
      <c r="F61" s="197">
        <f t="shared" si="8"/>
        <v>0</v>
      </c>
      <c r="G61" s="232"/>
      <c r="H61" s="187"/>
      <c r="I61" s="167">
        <f>IF(B61&gt;0,('DONNEES DE BASE-BASIS GEGEVENS'!$S61*'DONNEES DE BASE-BASIS GEGEVENS'!$S$6),0)</f>
        <v>1.2773809523809526E-2</v>
      </c>
      <c r="J61" s="168">
        <f>IF(B61&gt;0,('DONNEES DE BASE-BASIS GEGEVENS'!S61*H61),"")</f>
        <v>0</v>
      </c>
      <c r="K61" s="104"/>
      <c r="L61" s="167">
        <f>IF(B61&gt;0,('DONNEES DE BASE-BASIS GEGEVENS'!T61*'DONNEES DE BASE-BASIS GEGEVENS'!$T$6),"")</f>
        <v>1.9333333333333338E-3</v>
      </c>
      <c r="M61" s="174">
        <f>IF(B61&gt;0,('DONNEES DE BASE-BASIS GEGEVENS'!T61*K61),"")</f>
        <v>0</v>
      </c>
      <c r="N61" s="232"/>
      <c r="O61" s="210">
        <f t="shared" si="9"/>
        <v>0</v>
      </c>
      <c r="P61" s="169">
        <f>IF('DONNEES DE BASE-BASIS GEGEVENS'!B61&gt;0,('DONNEES DE BASE-BASIS GEGEVENS'!$R61*'DONNEES DE BASE-BASIS GEGEVENS'!$R$6),"")</f>
        <v>3.7619047619047621E-5</v>
      </c>
      <c r="Q61" s="170">
        <f>IF('DONNEES DE BASE-BASIS GEGEVENS'!B61&gt;0,('DONNEES DE BASE-BASIS GEGEVENS'!R61*O61),"")</f>
        <v>0</v>
      </c>
      <c r="R61" s="217">
        <f>(O61*($R$7/'DONNEES DE BASE-BASIS GEGEVENS'!P61))</f>
        <v>0</v>
      </c>
      <c r="S61" s="232"/>
      <c r="T61" s="225">
        <f>IF('DONNEES DE BASE-BASIS GEGEVENS'!B61&gt;0,(D61*E61)+(H61*I61)+(K61*L61)+(O61*P61),"")</f>
        <v>0</v>
      </c>
    </row>
    <row r="62" spans="1:20" ht="17.100000000000001" customHeight="1" x14ac:dyDescent="0.2">
      <c r="A62" s="57">
        <f>'DONNEES DE BASE-BASIS GEGEVENS'!A62</f>
        <v>49</v>
      </c>
      <c r="B62" s="99"/>
      <c r="C62" s="100">
        <f>'DONNEES DE BASE-BASIS GEGEVENS'!C62</f>
        <v>3000</v>
      </c>
      <c r="D62" s="196" t="str">
        <f>'DONNEES DE BASE-BASIS GEGEVENS'!K62</f>
        <v/>
      </c>
      <c r="E62" s="166">
        <f>'Déclaration-JAN 2018-Aangift'!H62+'Déclaration-JAN 2018-Aangift'!K62</f>
        <v>0</v>
      </c>
      <c r="F62" s="197">
        <f t="shared" si="8"/>
        <v>0</v>
      </c>
      <c r="G62" s="232"/>
      <c r="H62" s="186"/>
      <c r="I62" s="167">
        <f>IF(B62&gt;0,('DONNEES DE BASE-BASIS GEGEVENS'!$S62*'DONNEES DE BASE-BASIS GEGEVENS'!$S$6),0)</f>
        <v>0</v>
      </c>
      <c r="J62" s="168" t="str">
        <f>IF(B62&gt;0,('DONNEES DE BASE-BASIS GEGEVENS'!S62*H62),"")</f>
        <v/>
      </c>
      <c r="K62" s="103"/>
      <c r="L62" s="167" t="str">
        <f>IF(B62&gt;0,('DONNEES DE BASE-BASIS GEGEVENS'!T62*'DONNEES DE BASE-BASIS GEGEVENS'!$T$6),"")</f>
        <v/>
      </c>
      <c r="M62" s="174" t="str">
        <f>IF(B62&gt;0,('DONNEES DE BASE-BASIS GEGEVENS'!T62*K62),"")</f>
        <v/>
      </c>
      <c r="N62" s="232"/>
      <c r="O62" s="210">
        <f t="shared" si="9"/>
        <v>0</v>
      </c>
      <c r="P62" s="169" t="str">
        <f>IF('DONNEES DE BASE-BASIS GEGEVENS'!B62&gt;0,('DONNEES DE BASE-BASIS GEGEVENS'!$R62*'DONNEES DE BASE-BASIS GEGEVENS'!$R$6),"")</f>
        <v/>
      </c>
      <c r="Q62" s="170" t="str">
        <f>IF('DONNEES DE BASE-BASIS GEGEVENS'!B62&gt;0,('DONNEES DE BASE-BASIS GEGEVENS'!R62*O62),"")</f>
        <v/>
      </c>
      <c r="R62" s="217"/>
      <c r="S62" s="232"/>
      <c r="T62" s="225" t="str">
        <f>IF('DONNEES DE BASE-BASIS GEGEVENS'!B62&gt;0,(H62*I62)+(K62*L62)+(O62*P62),"")</f>
        <v/>
      </c>
    </row>
    <row r="63" spans="1:20" ht="17.100000000000001" customHeight="1" x14ac:dyDescent="0.2">
      <c r="A63" s="57">
        <f>'DONNEES DE BASE-BASIS GEGEVENS'!A63</f>
        <v>50</v>
      </c>
      <c r="B63" s="99"/>
      <c r="C63" s="100">
        <f>'DONNEES DE BASE-BASIS GEGEVENS'!C63</f>
        <v>5000</v>
      </c>
      <c r="D63" s="196" t="str">
        <f>'DONNEES DE BASE-BASIS GEGEVENS'!K63</f>
        <v/>
      </c>
      <c r="E63" s="166">
        <f>'Déclaration-JAN 2018-Aangift'!H63+'Déclaration-JAN 2018-Aangift'!K63</f>
        <v>0</v>
      </c>
      <c r="F63" s="197">
        <f t="shared" si="8"/>
        <v>0</v>
      </c>
      <c r="G63" s="232"/>
      <c r="H63" s="186"/>
      <c r="I63" s="167">
        <f>IF(B63&gt;0,('DONNEES DE BASE-BASIS GEGEVENS'!$S63*'DONNEES DE BASE-BASIS GEGEVENS'!$S$6),0)</f>
        <v>0</v>
      </c>
      <c r="J63" s="168" t="str">
        <f>IF(B63&gt;0,('DONNEES DE BASE-BASIS GEGEVENS'!S63*H63),"")</f>
        <v/>
      </c>
      <c r="K63" s="103"/>
      <c r="L63" s="167" t="str">
        <f>IF(B63&gt;0,('DONNEES DE BASE-BASIS GEGEVENS'!T63*'DONNEES DE BASE-BASIS GEGEVENS'!$T$6),"")</f>
        <v/>
      </c>
      <c r="M63" s="174" t="str">
        <f>IF(B63&gt;0,('DONNEES DE BASE-BASIS GEGEVENS'!T63*K63),"")</f>
        <v/>
      </c>
      <c r="N63" s="232"/>
      <c r="O63" s="210">
        <f t="shared" si="9"/>
        <v>0</v>
      </c>
      <c r="P63" s="169" t="str">
        <f>IF('DONNEES DE BASE-BASIS GEGEVENS'!B63&gt;0,('DONNEES DE BASE-BASIS GEGEVENS'!$R63*'DONNEES DE BASE-BASIS GEGEVENS'!$R$6),"")</f>
        <v/>
      </c>
      <c r="Q63" s="170" t="str">
        <f>IF('DONNEES DE BASE-BASIS GEGEVENS'!B63&gt;0,('DONNEES DE BASE-BASIS GEGEVENS'!R63*O63),"")</f>
        <v/>
      </c>
      <c r="R63" s="217"/>
      <c r="S63" s="232"/>
      <c r="T63" s="225" t="str">
        <f>IF('DONNEES DE BASE-BASIS GEGEVENS'!B63&gt;0,(H63*I63)+(K63*L63)+(O63*P63),"")</f>
        <v/>
      </c>
    </row>
    <row r="64" spans="1:20" ht="17.100000000000001" customHeight="1" x14ac:dyDescent="0.2">
      <c r="A64" s="95" t="s">
        <v>154</v>
      </c>
      <c r="B64" s="75"/>
      <c r="C64" s="101"/>
      <c r="D64" s="194"/>
      <c r="E64" s="98"/>
      <c r="F64" s="199"/>
      <c r="G64" s="234"/>
      <c r="H64" s="185"/>
      <c r="I64" s="71"/>
      <c r="J64" s="72"/>
      <c r="K64" s="102"/>
      <c r="L64" s="94"/>
      <c r="M64" s="94"/>
      <c r="N64" s="234"/>
      <c r="O64" s="209"/>
      <c r="P64" s="94"/>
      <c r="Q64" s="94"/>
      <c r="R64" s="94"/>
      <c r="S64" s="234"/>
      <c r="T64" s="225"/>
    </row>
    <row r="65" spans="1:20" ht="17.100000000000001" customHeight="1" x14ac:dyDescent="0.2">
      <c r="A65" s="363">
        <v>202</v>
      </c>
      <c r="B65" s="364">
        <v>100</v>
      </c>
      <c r="C65" s="365">
        <v>100</v>
      </c>
      <c r="D65" s="196">
        <f>'DONNEES DE BASE-BASIS GEGEVENS'!K65</f>
        <v>1.4633224000000001E-3</v>
      </c>
      <c r="E65" s="166">
        <f>'Déclaration-JAN 2018-Aangift'!H65+'Déclaration-JAN 2018-Aangift'!K65</f>
        <v>0</v>
      </c>
      <c r="F65" s="197">
        <f>(B65/1000)*E65</f>
        <v>0</v>
      </c>
      <c r="G65" s="232"/>
      <c r="H65" s="187"/>
      <c r="I65" s="167">
        <f>IF(B65&gt;0,('DONNEES DE BASE-BASIS GEGEVENS'!$S65*'DONNEES DE BASE-BASIS GEGEVENS'!$S$6),0)</f>
        <v>2.6825E-3</v>
      </c>
      <c r="J65" s="168">
        <f>IF(B65&gt;0,('DONNEES DE BASE-BASIS GEGEVENS'!S65*H65),"")</f>
        <v>0</v>
      </c>
      <c r="K65" s="104"/>
      <c r="L65" s="167">
        <f>IF(B65&gt;0,('DONNEES DE BASE-BASIS GEGEVENS'!T65*'DONNEES DE BASE-BASIS GEGEVENS'!$T$6),"")</f>
        <v>4.06E-4</v>
      </c>
      <c r="M65" s="174">
        <f>IF(B65&gt;0,('DONNEES DE BASE-BASIS GEGEVENS'!T65*K65),"")</f>
        <v>0</v>
      </c>
      <c r="N65" s="232"/>
      <c r="O65" s="210">
        <f>H65+K65</f>
        <v>0</v>
      </c>
      <c r="P65" s="169">
        <f>IF('DONNEES DE BASE-BASIS GEGEVENS'!B65&gt;0,('DONNEES DE BASE-BASIS GEGEVENS'!$R65*'DONNEES DE BASE-BASIS GEGEVENS'!$R$6),"")</f>
        <v>7.9000000000000006E-6</v>
      </c>
      <c r="Q65" s="170">
        <f>IF('DONNEES DE BASE-BASIS GEGEVENS'!B65&gt;0,('DONNEES DE BASE-BASIS GEGEVENS'!R65*O65),"")</f>
        <v>0</v>
      </c>
      <c r="R65" s="217">
        <f>(O65*($R$7/'DONNEES DE BASE-BASIS GEGEVENS'!P65))</f>
        <v>0</v>
      </c>
      <c r="S65" s="232"/>
      <c r="T65" s="225">
        <f>IF('DONNEES DE BASE-BASIS GEGEVENS'!B65&gt;0,(D65*E65)+(H65*I65)+(K65*L65)+(O65*P65),"")</f>
        <v>0</v>
      </c>
    </row>
    <row r="66" spans="1:20" ht="17.100000000000001" customHeight="1" x14ac:dyDescent="0.2">
      <c r="A66" s="57">
        <f>'DONNEES DE BASE-BASIS GEGEVENS'!A66</f>
        <v>51</v>
      </c>
      <c r="B66" s="60">
        <f>'DONNEES DE BASE-BASIS GEGEVENS'!B66</f>
        <v>200</v>
      </c>
      <c r="C66" s="100">
        <f>'DONNEES DE BASE-BASIS GEGEVENS'!C66</f>
        <v>200</v>
      </c>
      <c r="D66" s="196">
        <f>'DONNEES DE BASE-BASIS GEGEVENS'!K66</f>
        <v>2.7333224E-3</v>
      </c>
      <c r="E66" s="166">
        <f>'Déclaration-JAN 2018-Aangift'!H66+'Déclaration-JAN 2018-Aangift'!K66</f>
        <v>0</v>
      </c>
      <c r="F66" s="197">
        <f t="shared" ref="F66:F73" si="10">(B66/1000)*E66</f>
        <v>0</v>
      </c>
      <c r="G66" s="232"/>
      <c r="H66" s="187"/>
      <c r="I66" s="167">
        <f>IF(B66&gt;0,('DONNEES DE BASE-BASIS GEGEVENS'!$S66*'DONNEES DE BASE-BASIS GEGEVENS'!$S$6),0)</f>
        <v>2.6825E-3</v>
      </c>
      <c r="J66" s="168">
        <f>IF(B66&gt;0,('DONNEES DE BASE-BASIS GEGEVENS'!S66*H66),"")</f>
        <v>0</v>
      </c>
      <c r="K66" s="104"/>
      <c r="L66" s="167">
        <f>IF(B66&gt;0,('DONNEES DE BASE-BASIS GEGEVENS'!T66*'DONNEES DE BASE-BASIS GEGEVENS'!$T$6),"")</f>
        <v>4.06E-4</v>
      </c>
      <c r="M66" s="174">
        <f>IF(B66&gt;0,('DONNEES DE BASE-BASIS GEGEVENS'!T66*K66),"")</f>
        <v>0</v>
      </c>
      <c r="N66" s="232"/>
      <c r="O66" s="210">
        <f t="shared" ref="O66:O73" si="11">H66+K66</f>
        <v>0</v>
      </c>
      <c r="P66" s="169">
        <f>IF('DONNEES DE BASE-BASIS GEGEVENS'!B66&gt;0,('DONNEES DE BASE-BASIS GEGEVENS'!$R66*'DONNEES DE BASE-BASIS GEGEVENS'!$R$6),"")</f>
        <v>7.9000000000000006E-6</v>
      </c>
      <c r="Q66" s="170">
        <f>IF('DONNEES DE BASE-BASIS GEGEVENS'!B66&gt;0,('DONNEES DE BASE-BASIS GEGEVENS'!R66*O66),"")</f>
        <v>0</v>
      </c>
      <c r="R66" s="217">
        <f>(O66*($R$7/'DONNEES DE BASE-BASIS GEGEVENS'!P66))</f>
        <v>0</v>
      </c>
      <c r="S66" s="232"/>
      <c r="T66" s="225">
        <f>IF('DONNEES DE BASE-BASIS GEGEVENS'!B66&gt;0,(D66*E66)+(H66*I66)+(K66*L66)+(O66*P66),"")</f>
        <v>0</v>
      </c>
    </row>
    <row r="67" spans="1:20" ht="17.100000000000001" customHeight="1" x14ac:dyDescent="0.2">
      <c r="A67" s="57">
        <f>'DONNEES DE BASE-BASIS GEGEVENS'!A67</f>
        <v>52</v>
      </c>
      <c r="B67" s="60">
        <f>'DONNEES DE BASE-BASIS GEGEVENS'!B67</f>
        <v>400</v>
      </c>
      <c r="C67" s="100">
        <f>'DONNEES DE BASE-BASIS GEGEVENS'!C67</f>
        <v>375</v>
      </c>
      <c r="D67" s="196">
        <f>'DONNEES DE BASE-BASIS GEGEVENS'!K67</f>
        <v>5.2733224000000006E-3</v>
      </c>
      <c r="E67" s="166">
        <f>'Déclaration-JAN 2018-Aangift'!H67+'Déclaration-JAN 2018-Aangift'!K67</f>
        <v>0</v>
      </c>
      <c r="F67" s="197">
        <f t="shared" si="10"/>
        <v>0</v>
      </c>
      <c r="G67" s="232"/>
      <c r="H67" s="187"/>
      <c r="I67" s="167">
        <f>IF(B67&gt;0,('DONNEES DE BASE-BASIS GEGEVENS'!$S67*'DONNEES DE BASE-BASIS GEGEVENS'!$S$6),0)</f>
        <v>3.8321428571428573E-3</v>
      </c>
      <c r="J67" s="168">
        <f>IF(B67&gt;0,('DONNEES DE BASE-BASIS GEGEVENS'!S67*H67),"")</f>
        <v>0</v>
      </c>
      <c r="K67" s="104"/>
      <c r="L67" s="167">
        <f>IF(B67&gt;0,('DONNEES DE BASE-BASIS GEGEVENS'!T67*'DONNEES DE BASE-BASIS GEGEVENS'!$T$6),"")</f>
        <v>5.8E-4</v>
      </c>
      <c r="M67" s="174">
        <f>IF(B67&gt;0,('DONNEES DE BASE-BASIS GEGEVENS'!T67*K67),"")</f>
        <v>0</v>
      </c>
      <c r="N67" s="232"/>
      <c r="O67" s="210">
        <f t="shared" si="11"/>
        <v>0</v>
      </c>
      <c r="P67" s="169">
        <f>IF('DONNEES DE BASE-BASIS GEGEVENS'!B67&gt;0,('DONNEES DE BASE-BASIS GEGEVENS'!$R67*'DONNEES DE BASE-BASIS GEGEVENS'!$R$6),"")</f>
        <v>1.1285714285714287E-5</v>
      </c>
      <c r="Q67" s="170">
        <f>IF('DONNEES DE BASE-BASIS GEGEVENS'!B67&gt;0,('DONNEES DE BASE-BASIS GEGEVENS'!R67*O67),"")</f>
        <v>0</v>
      </c>
      <c r="R67" s="217">
        <f>(O67*($R$7/'DONNEES DE BASE-BASIS GEGEVENS'!P67))</f>
        <v>0</v>
      </c>
      <c r="S67" s="232"/>
      <c r="T67" s="225">
        <f>IF('DONNEES DE BASE-BASIS GEGEVENS'!B67&gt;0,(D67*E67)+(H67*I67)+(K67*L67)+(O67*P67),"")</f>
        <v>0</v>
      </c>
    </row>
    <row r="68" spans="1:20" ht="17.100000000000001" customHeight="1" x14ac:dyDescent="0.2">
      <c r="A68" s="57">
        <f>'DONNEES DE BASE-BASIS GEGEVENS'!A68</f>
        <v>53</v>
      </c>
      <c r="B68" s="60">
        <f>'DONNEES DE BASE-BASIS GEGEVENS'!B68</f>
        <v>500</v>
      </c>
      <c r="C68" s="100">
        <f>'DONNEES DE BASE-BASIS GEGEVENS'!C68</f>
        <v>500</v>
      </c>
      <c r="D68" s="196">
        <f>'DONNEES DE BASE-BASIS GEGEVENS'!K68</f>
        <v>6.5433224E-3</v>
      </c>
      <c r="E68" s="166">
        <f>'Déclaration-JAN 2018-Aangift'!H68+'Déclaration-JAN 2018-Aangift'!K68</f>
        <v>0</v>
      </c>
      <c r="F68" s="197">
        <f t="shared" si="10"/>
        <v>0</v>
      </c>
      <c r="G68" s="232"/>
      <c r="H68" s="187"/>
      <c r="I68" s="167">
        <f>IF(B68&gt;0,('DONNEES DE BASE-BASIS GEGEVENS'!$S68*'DONNEES DE BASE-BASIS GEGEVENS'!$S$6),0)</f>
        <v>4.4708333333333336E-3</v>
      </c>
      <c r="J68" s="168">
        <f>IF(B68&gt;0,('DONNEES DE BASE-BASIS GEGEVENS'!S68*H68),"")</f>
        <v>0</v>
      </c>
      <c r="K68" s="104"/>
      <c r="L68" s="167">
        <f>IF(B68&gt;0,('DONNEES DE BASE-BASIS GEGEVENS'!T68*'DONNEES DE BASE-BASIS GEGEVENS'!$T$6),"")</f>
        <v>6.7666666666666678E-4</v>
      </c>
      <c r="M68" s="174">
        <f>IF(B68&gt;0,('DONNEES DE BASE-BASIS GEGEVENS'!T68*K68),"")</f>
        <v>0</v>
      </c>
      <c r="N68" s="232"/>
      <c r="O68" s="210">
        <f t="shared" si="11"/>
        <v>0</v>
      </c>
      <c r="P68" s="169">
        <f>IF('DONNEES DE BASE-BASIS GEGEVENS'!B68&gt;0,('DONNEES DE BASE-BASIS GEGEVENS'!$R68*'DONNEES DE BASE-BASIS GEGEVENS'!$R$6),"")</f>
        <v>1.3166666666666669E-5</v>
      </c>
      <c r="Q68" s="170">
        <f>IF('DONNEES DE BASE-BASIS GEGEVENS'!B68&gt;0,('DONNEES DE BASE-BASIS GEGEVENS'!R68*O68),"")</f>
        <v>0</v>
      </c>
      <c r="R68" s="217">
        <f>(O68*($R$7/'DONNEES DE BASE-BASIS GEGEVENS'!P68))</f>
        <v>0</v>
      </c>
      <c r="S68" s="232"/>
      <c r="T68" s="225">
        <f>IF('DONNEES DE BASE-BASIS GEGEVENS'!B68&gt;0,(D68*E68)+(H68*I68)+(K68*L68)+(O68*P68),"")</f>
        <v>0</v>
      </c>
    </row>
    <row r="69" spans="1:20" ht="17.100000000000001" customHeight="1" x14ac:dyDescent="0.2">
      <c r="A69" s="57">
        <f>'DONNEES DE BASE-BASIS GEGEVENS'!A69</f>
        <v>54</v>
      </c>
      <c r="B69" s="60">
        <f>'DONNEES DE BASE-BASIS GEGEVENS'!B69</f>
        <v>500</v>
      </c>
      <c r="C69" s="100">
        <f>'DONNEES DE BASE-BASIS GEGEVENS'!C69</f>
        <v>750</v>
      </c>
      <c r="D69" s="196">
        <f>'DONNEES DE BASE-BASIS GEGEVENS'!K69</f>
        <v>6.5433224E-3</v>
      </c>
      <c r="E69" s="166">
        <f>'Déclaration-JAN 2018-Aangift'!H69+'Déclaration-JAN 2018-Aangift'!K69</f>
        <v>0</v>
      </c>
      <c r="F69" s="197">
        <f t="shared" si="10"/>
        <v>0</v>
      </c>
      <c r="G69" s="232"/>
      <c r="H69" s="187"/>
      <c r="I69" s="167">
        <f>IF(B69&gt;0,('DONNEES DE BASE-BASIS GEGEVENS'!$S69*'DONNEES DE BASE-BASIS GEGEVENS'!$S$6),0)</f>
        <v>4.4708333333333336E-3</v>
      </c>
      <c r="J69" s="168">
        <f>IF(B69&gt;0,('DONNEES DE BASE-BASIS GEGEVENS'!S69*H69),"")</f>
        <v>0</v>
      </c>
      <c r="K69" s="104"/>
      <c r="L69" s="167">
        <f>IF(B69&gt;0,('DONNEES DE BASE-BASIS GEGEVENS'!T69*'DONNEES DE BASE-BASIS GEGEVENS'!$T$6),"")</f>
        <v>6.7666666666666678E-4</v>
      </c>
      <c r="M69" s="174">
        <f>IF(B69&gt;0,('DONNEES DE BASE-BASIS GEGEVENS'!T69*K69),"")</f>
        <v>0</v>
      </c>
      <c r="N69" s="232"/>
      <c r="O69" s="210">
        <f t="shared" si="11"/>
        <v>0</v>
      </c>
      <c r="P69" s="169">
        <f>IF('DONNEES DE BASE-BASIS GEGEVENS'!B69&gt;0,('DONNEES DE BASE-BASIS GEGEVENS'!$R69*'DONNEES DE BASE-BASIS GEGEVENS'!$R$6),"")</f>
        <v>1.3166666666666669E-5</v>
      </c>
      <c r="Q69" s="170">
        <f>IF('DONNEES DE BASE-BASIS GEGEVENS'!B69&gt;0,('DONNEES DE BASE-BASIS GEGEVENS'!R69*O69),"")</f>
        <v>0</v>
      </c>
      <c r="R69" s="217">
        <f>(O69*($R$7/'DONNEES DE BASE-BASIS GEGEVENS'!P69))</f>
        <v>0</v>
      </c>
      <c r="S69" s="232"/>
      <c r="T69" s="225">
        <f>IF('DONNEES DE BASE-BASIS GEGEVENS'!B69&gt;0,(D69*E69)+(H69*I69)+(K69*L69)+(O69*P69),"")</f>
        <v>0</v>
      </c>
    </row>
    <row r="70" spans="1:20" ht="17.100000000000001" customHeight="1" x14ac:dyDescent="0.2">
      <c r="A70" s="57">
        <f>'DONNEES DE BASE-BASIS GEGEVENS'!A70</f>
        <v>55</v>
      </c>
      <c r="B70" s="60">
        <f>'DONNEES DE BASE-BASIS GEGEVENS'!B70</f>
        <v>550</v>
      </c>
      <c r="C70" s="100">
        <f>'DONNEES DE BASE-BASIS GEGEVENS'!C70</f>
        <v>1000</v>
      </c>
      <c r="D70" s="196">
        <f>'DONNEES DE BASE-BASIS GEGEVENS'!K70</f>
        <v>7.1783224000000001E-3</v>
      </c>
      <c r="E70" s="166">
        <f>'Déclaration-JAN 2018-Aangift'!H70+'Déclaration-JAN 2018-Aangift'!K70</f>
        <v>0</v>
      </c>
      <c r="F70" s="197">
        <f t="shared" si="10"/>
        <v>0</v>
      </c>
      <c r="G70" s="232"/>
      <c r="H70" s="187"/>
      <c r="I70" s="167">
        <f>IF(B70&gt;0,('DONNEES DE BASE-BASIS GEGEVENS'!$S70*'DONNEES DE BASE-BASIS GEGEVENS'!$S$6),0)</f>
        <v>5.588541666666667E-3</v>
      </c>
      <c r="J70" s="168">
        <f>IF(B70&gt;0,('DONNEES DE BASE-BASIS GEGEVENS'!S70*H70),"")</f>
        <v>0</v>
      </c>
      <c r="K70" s="104"/>
      <c r="L70" s="167">
        <f>IF(B70&gt;0,('DONNEES DE BASE-BASIS GEGEVENS'!T70*'DONNEES DE BASE-BASIS GEGEVENS'!$T$6),"")</f>
        <v>8.4583333333333342E-4</v>
      </c>
      <c r="M70" s="174">
        <f>IF(B70&gt;0,('DONNEES DE BASE-BASIS GEGEVENS'!T70*K70),"")</f>
        <v>0</v>
      </c>
      <c r="N70" s="232"/>
      <c r="O70" s="210">
        <f t="shared" si="11"/>
        <v>0</v>
      </c>
      <c r="P70" s="169">
        <f>IF('DONNEES DE BASE-BASIS GEGEVENS'!B70&gt;0,('DONNEES DE BASE-BASIS GEGEVENS'!$R70*'DONNEES DE BASE-BASIS GEGEVENS'!$R$6),"")</f>
        <v>1.6458333333333335E-5</v>
      </c>
      <c r="Q70" s="170">
        <f>IF('DONNEES DE BASE-BASIS GEGEVENS'!B70&gt;0,('DONNEES DE BASE-BASIS GEGEVENS'!R70*O70),"")</f>
        <v>0</v>
      </c>
      <c r="R70" s="217">
        <f>(O70*($R$7/'DONNEES DE BASE-BASIS GEGEVENS'!P70))</f>
        <v>0</v>
      </c>
      <c r="S70" s="232"/>
      <c r="T70" s="225">
        <f>IF('DONNEES DE BASE-BASIS GEGEVENS'!B70&gt;0,(D70*E70)+(H70*I70)+(K70*L70)+(O70*P70),"")</f>
        <v>0</v>
      </c>
    </row>
    <row r="71" spans="1:20" ht="17.100000000000001" customHeight="1" x14ac:dyDescent="0.2">
      <c r="A71" s="57">
        <f>'DONNEES DE BASE-BASIS GEGEVENS'!A71</f>
        <v>56</v>
      </c>
      <c r="B71" s="60">
        <f>'DONNEES DE BASE-BASIS GEGEVENS'!B71</f>
        <v>700</v>
      </c>
      <c r="C71" s="100">
        <f>'DONNEES DE BASE-BASIS GEGEVENS'!C71</f>
        <v>1500</v>
      </c>
      <c r="D71" s="196">
        <f>'DONNEES DE BASE-BASIS GEGEVENS'!K71</f>
        <v>9.0833223999999997E-3</v>
      </c>
      <c r="E71" s="166">
        <f>'Déclaration-JAN 2018-Aangift'!H71+'Déclaration-JAN 2018-Aangift'!K71</f>
        <v>0</v>
      </c>
      <c r="F71" s="197">
        <f t="shared" si="10"/>
        <v>0</v>
      </c>
      <c r="G71" s="232"/>
      <c r="H71" s="187"/>
      <c r="I71" s="167">
        <f>IF(B71&gt;0,('DONNEES DE BASE-BASIS GEGEVENS'!$S71*'DONNEES DE BASE-BASIS GEGEVENS'!$S$6),0)</f>
        <v>1.2773809523809526E-2</v>
      </c>
      <c r="J71" s="168">
        <f>IF(B71&gt;0,('DONNEES DE BASE-BASIS GEGEVENS'!S71*H71),"")</f>
        <v>0</v>
      </c>
      <c r="K71" s="104"/>
      <c r="L71" s="167">
        <f>IF(B71&gt;0,('DONNEES DE BASE-BASIS GEGEVENS'!T71*'DONNEES DE BASE-BASIS GEGEVENS'!$T$6),"")</f>
        <v>1.9333333333333338E-3</v>
      </c>
      <c r="M71" s="174">
        <f>IF(B71&gt;0,('DONNEES DE BASE-BASIS GEGEVENS'!T71*K71),"")</f>
        <v>0</v>
      </c>
      <c r="N71" s="232"/>
      <c r="O71" s="210">
        <f t="shared" si="11"/>
        <v>0</v>
      </c>
      <c r="P71" s="169">
        <f>IF('DONNEES DE BASE-BASIS GEGEVENS'!B71&gt;0,('DONNEES DE BASE-BASIS GEGEVENS'!$R71*'DONNEES DE BASE-BASIS GEGEVENS'!$R$6),"")</f>
        <v>3.7619047619047621E-5</v>
      </c>
      <c r="Q71" s="170">
        <f>IF('DONNEES DE BASE-BASIS GEGEVENS'!B71&gt;0,('DONNEES DE BASE-BASIS GEGEVENS'!R71*O71),"")</f>
        <v>0</v>
      </c>
      <c r="R71" s="217">
        <f>(O71*($R$7/'DONNEES DE BASE-BASIS GEGEVENS'!P71))</f>
        <v>0</v>
      </c>
      <c r="S71" s="232"/>
      <c r="T71" s="225">
        <f>IF('DONNEES DE BASE-BASIS GEGEVENS'!B71&gt;0,(D71*E71)+(H71*I71)+(K71*L71)+(O71*P71),"")</f>
        <v>0</v>
      </c>
    </row>
    <row r="72" spans="1:20" ht="17.100000000000001" customHeight="1" x14ac:dyDescent="0.2">
      <c r="A72" s="57">
        <f>'DONNEES DE BASE-BASIS GEGEVENS'!A72</f>
        <v>57</v>
      </c>
      <c r="B72" s="60">
        <f>'DONNEES DE BASE-BASIS GEGEVENS'!B72</f>
        <v>1750</v>
      </c>
      <c r="C72" s="100">
        <f>'DONNEES DE BASE-BASIS GEGEVENS'!C72</f>
        <v>3000</v>
      </c>
      <c r="D72" s="196">
        <f>'DONNEES DE BASE-BASIS GEGEVENS'!K72</f>
        <v>2.2418322399999999E-2</v>
      </c>
      <c r="E72" s="166">
        <f>'Déclaration-JAN 2018-Aangift'!H72+'Déclaration-JAN 2018-Aangift'!K72</f>
        <v>0</v>
      </c>
      <c r="F72" s="197">
        <f t="shared" si="10"/>
        <v>0</v>
      </c>
      <c r="G72" s="232"/>
      <c r="H72" s="187"/>
      <c r="I72" s="167">
        <f>IF(B72&gt;0,('DONNEES DE BASE-BASIS GEGEVENS'!$S72*'DONNEES DE BASE-BASIS GEGEVENS'!$S$6),0)</f>
        <v>1.7883333333333334E-2</v>
      </c>
      <c r="J72" s="168">
        <f>IF(B72&gt;0,('DONNEES DE BASE-BASIS GEGEVENS'!S72*H72),"")</f>
        <v>0</v>
      </c>
      <c r="K72" s="104"/>
      <c r="L72" s="167">
        <f>IF(B72&gt;0,('DONNEES DE BASE-BASIS GEGEVENS'!T72*'DONNEES DE BASE-BASIS GEGEVENS'!$T$6),"")</f>
        <v>2.7066666666666671E-3</v>
      </c>
      <c r="M72" s="174">
        <f>IF(B72&gt;0,('DONNEES DE BASE-BASIS GEGEVENS'!T72*K72),"")</f>
        <v>0</v>
      </c>
      <c r="N72" s="232"/>
      <c r="O72" s="210">
        <f t="shared" si="11"/>
        <v>0</v>
      </c>
      <c r="P72" s="169">
        <f>IF('DONNEES DE BASE-BASIS GEGEVENS'!B72&gt;0,('DONNEES DE BASE-BASIS GEGEVENS'!$R72*'DONNEES DE BASE-BASIS GEGEVENS'!$R$6),"")</f>
        <v>5.2666666666666675E-5</v>
      </c>
      <c r="Q72" s="170">
        <f>IF('DONNEES DE BASE-BASIS GEGEVENS'!B72&gt;0,('DONNEES DE BASE-BASIS GEGEVENS'!R72*O72),"")</f>
        <v>0</v>
      </c>
      <c r="R72" s="217">
        <f>(O72*($R$7/'DONNEES DE BASE-BASIS GEGEVENS'!P72))</f>
        <v>0</v>
      </c>
      <c r="S72" s="232"/>
      <c r="T72" s="225">
        <f>IF('DONNEES DE BASE-BASIS GEGEVENS'!B72&gt;0,(D72*E72)+(H72*I72)+(K72*L72)+(O72*P72),"")</f>
        <v>0</v>
      </c>
    </row>
    <row r="73" spans="1:20" ht="17.100000000000001" customHeight="1" x14ac:dyDescent="0.2">
      <c r="A73" s="57">
        <f>'DONNEES DE BASE-BASIS GEGEVENS'!A73</f>
        <v>58</v>
      </c>
      <c r="B73" s="60">
        <f>'DONNEES DE BASE-BASIS GEGEVENS'!B73</f>
        <v>2985</v>
      </c>
      <c r="C73" s="100">
        <f>'DONNEES DE BASE-BASIS GEGEVENS'!C73</f>
        <v>5000</v>
      </c>
      <c r="D73" s="196">
        <f>'DONNEES DE BASE-BASIS GEGEVENS'!K73</f>
        <v>3.81028224E-2</v>
      </c>
      <c r="E73" s="166">
        <f>'Déclaration-JAN 2018-Aangift'!H73+'Déclaration-JAN 2018-Aangift'!K73</f>
        <v>0</v>
      </c>
      <c r="F73" s="197">
        <f t="shared" si="10"/>
        <v>0</v>
      </c>
      <c r="G73" s="232"/>
      <c r="H73" s="187"/>
      <c r="I73" s="167">
        <f>IF(B73&gt;0,('DONNEES DE BASE-BASIS GEGEVENS'!$S73*'DONNEES DE BASE-BASIS GEGEVENS'!$S$6),0)</f>
        <v>1.7883333333333334E-2</v>
      </c>
      <c r="J73" s="168">
        <f>IF(B73&gt;0,('DONNEES DE BASE-BASIS GEGEVENS'!S73*H73),"")</f>
        <v>0</v>
      </c>
      <c r="K73" s="104"/>
      <c r="L73" s="167">
        <f>IF(B73&gt;0,('DONNEES DE BASE-BASIS GEGEVENS'!T73*'DONNEES DE BASE-BASIS GEGEVENS'!$T$6),"")</f>
        <v>2.7066666666666671E-3</v>
      </c>
      <c r="M73" s="174">
        <f>IF(B73&gt;0,('DONNEES DE BASE-BASIS GEGEVENS'!T73*K73),"")</f>
        <v>0</v>
      </c>
      <c r="N73" s="232"/>
      <c r="O73" s="210">
        <f t="shared" si="11"/>
        <v>0</v>
      </c>
      <c r="P73" s="169">
        <f>IF('DONNEES DE BASE-BASIS GEGEVENS'!B73&gt;0,('DONNEES DE BASE-BASIS GEGEVENS'!$R73*'DONNEES DE BASE-BASIS GEGEVENS'!$R$6),"")</f>
        <v>5.2666666666666675E-5</v>
      </c>
      <c r="Q73" s="170">
        <f>IF('DONNEES DE BASE-BASIS GEGEVENS'!B73&gt;0,('DONNEES DE BASE-BASIS GEGEVENS'!R73*O73),"")</f>
        <v>0</v>
      </c>
      <c r="R73" s="217">
        <f>(O73*($R$7/'DONNEES DE BASE-BASIS GEGEVENS'!P73))</f>
        <v>0</v>
      </c>
      <c r="S73" s="232"/>
      <c r="T73" s="225">
        <f>IF('DONNEES DE BASE-BASIS GEGEVENS'!B73&gt;0,(D73*E73)+(H73*I73)+(K73*L73)+(O73*P73),"")</f>
        <v>0</v>
      </c>
    </row>
    <row r="74" spans="1:20" ht="17.100000000000001" customHeight="1" x14ac:dyDescent="0.2">
      <c r="A74" s="95" t="s">
        <v>155</v>
      </c>
      <c r="B74" s="75"/>
      <c r="C74" s="101"/>
      <c r="D74" s="194"/>
      <c r="E74" s="98"/>
      <c r="F74" s="199"/>
      <c r="G74" s="234"/>
      <c r="H74" s="185"/>
      <c r="I74" s="71"/>
      <c r="J74" s="72"/>
      <c r="K74" s="102"/>
      <c r="L74" s="94"/>
      <c r="M74" s="94"/>
      <c r="N74" s="234"/>
      <c r="O74" s="209"/>
      <c r="P74" s="94"/>
      <c r="Q74" s="94"/>
      <c r="R74" s="94"/>
      <c r="S74" s="234"/>
      <c r="T74" s="225"/>
    </row>
    <row r="75" spans="1:20" ht="17.100000000000001" customHeight="1" x14ac:dyDescent="0.2">
      <c r="A75" s="57">
        <f>'DONNEES DE BASE-BASIS GEGEVENS'!A75</f>
        <v>59</v>
      </c>
      <c r="B75" s="60">
        <f>'DONNEES DE BASE-BASIS GEGEVENS'!B75</f>
        <v>46</v>
      </c>
      <c r="C75" s="100">
        <f>'DONNEES DE BASE-BASIS GEGEVENS'!C75</f>
        <v>20</v>
      </c>
      <c r="D75" s="196">
        <f>'DONNEES DE BASE-BASIS GEGEVENS'!K75</f>
        <v>6.3122800000000006E-4</v>
      </c>
      <c r="E75" s="166">
        <f>'Déclaration-JAN 2018-Aangift'!H75+'Déclaration-JAN 2018-Aangift'!K75</f>
        <v>0</v>
      </c>
      <c r="F75" s="197">
        <f t="shared" ref="F75:F94" si="12">(B75/1000)*E75</f>
        <v>0</v>
      </c>
      <c r="G75" s="232"/>
      <c r="H75" s="187"/>
      <c r="I75" s="167">
        <f>IF(B75&gt;0,('DONNEES DE BASE-BASIS GEGEVENS'!$S75*'DONNEES DE BASE-BASIS GEGEVENS'!$S$6),0)</f>
        <v>1.34125E-3</v>
      </c>
      <c r="J75" s="168">
        <f>IF(B75&gt;0,('DONNEES DE BASE-BASIS GEGEVENS'!S75*H75),"")</f>
        <v>0</v>
      </c>
      <c r="K75" s="104"/>
      <c r="L75" s="167">
        <f>IF(B75&gt;0,('DONNEES DE BASE-BASIS GEGEVENS'!T75*'DONNEES DE BASE-BASIS GEGEVENS'!$T$6),"")</f>
        <v>2.03E-4</v>
      </c>
      <c r="M75" s="174">
        <f>IF(B75&gt;0,('DONNEES DE BASE-BASIS GEGEVENS'!T75*K75),"")</f>
        <v>0</v>
      </c>
      <c r="N75" s="232"/>
      <c r="O75" s="210">
        <f t="shared" ref="O75:O89" si="13">H75+K75</f>
        <v>0</v>
      </c>
      <c r="P75" s="169">
        <f>IF('DONNEES DE BASE-BASIS GEGEVENS'!B75&gt;0,('DONNEES DE BASE-BASIS GEGEVENS'!$R75*'DONNEES DE BASE-BASIS GEGEVENS'!$R$6),"")</f>
        <v>3.9500000000000003E-6</v>
      </c>
      <c r="Q75" s="170">
        <f>IF('DONNEES DE BASE-BASIS GEGEVENS'!B75&gt;0,('DONNEES DE BASE-BASIS GEGEVENS'!R75*O75),"")</f>
        <v>0</v>
      </c>
      <c r="R75" s="217">
        <f>(O75*($R$7/'DONNEES DE BASE-BASIS GEGEVENS'!P75))</f>
        <v>0</v>
      </c>
      <c r="S75" s="232"/>
      <c r="T75" s="225">
        <f>IF('DONNEES DE BASE-BASIS GEGEVENS'!B75&gt;0,(D75*E75)+(H75*I75)+(K75*L75)+(O75*P75),"")</f>
        <v>0</v>
      </c>
    </row>
    <row r="76" spans="1:20" ht="17.100000000000001" customHeight="1" x14ac:dyDescent="0.2">
      <c r="A76" s="57">
        <f>'DONNEES DE BASE-BASIS GEGEVENS'!A76</f>
        <v>60</v>
      </c>
      <c r="B76" s="60">
        <f>'DONNEES DE BASE-BASIS GEGEVENS'!B76</f>
        <v>60</v>
      </c>
      <c r="C76" s="100">
        <f>'DONNEES DE BASE-BASIS GEGEVENS'!C76</f>
        <v>30</v>
      </c>
      <c r="D76" s="196">
        <f>'DONNEES DE BASE-BASIS GEGEVENS'!K76</f>
        <v>8.0902800000000005E-4</v>
      </c>
      <c r="E76" s="166">
        <f>'Déclaration-JAN 2018-Aangift'!H76+'Déclaration-JAN 2018-Aangift'!K76</f>
        <v>0</v>
      </c>
      <c r="F76" s="197">
        <f t="shared" si="12"/>
        <v>0</v>
      </c>
      <c r="G76" s="232"/>
      <c r="H76" s="187"/>
      <c r="I76" s="167">
        <f>IF(B76&gt;0,('DONNEES DE BASE-BASIS GEGEVENS'!$S76*'DONNEES DE BASE-BASIS GEGEVENS'!$S$6),0)</f>
        <v>1.34125E-3</v>
      </c>
      <c r="J76" s="168">
        <f>IF(B76&gt;0,('DONNEES DE BASE-BASIS GEGEVENS'!S76*H76),"")</f>
        <v>0</v>
      </c>
      <c r="K76" s="104"/>
      <c r="L76" s="167">
        <f>IF(B76&gt;0,('DONNEES DE BASE-BASIS GEGEVENS'!T76*'DONNEES DE BASE-BASIS GEGEVENS'!$T$6),"")</f>
        <v>2.03E-4</v>
      </c>
      <c r="M76" s="174">
        <f>IF(B76&gt;0,('DONNEES DE BASE-BASIS GEGEVENS'!T76*K76),"")</f>
        <v>0</v>
      </c>
      <c r="N76" s="232"/>
      <c r="O76" s="210">
        <f t="shared" si="13"/>
        <v>0</v>
      </c>
      <c r="P76" s="169">
        <f>IF('DONNEES DE BASE-BASIS GEGEVENS'!B76&gt;0,('DONNEES DE BASE-BASIS GEGEVENS'!$R76*'DONNEES DE BASE-BASIS GEGEVENS'!$R$6),"")</f>
        <v>3.9500000000000003E-6</v>
      </c>
      <c r="Q76" s="170">
        <f>IF('DONNEES DE BASE-BASIS GEGEVENS'!B76&gt;0,('DONNEES DE BASE-BASIS GEGEVENS'!R76*O76),"")</f>
        <v>0</v>
      </c>
      <c r="R76" s="217">
        <f>(O76*($R$7/'DONNEES DE BASE-BASIS GEGEVENS'!P76))</f>
        <v>0</v>
      </c>
      <c r="S76" s="232"/>
      <c r="T76" s="225">
        <f>IF('DONNEES DE BASE-BASIS GEGEVENS'!B76&gt;0,(D76*E76)+(H76*I76)+(K76*L76)+(O76*P76),"")</f>
        <v>0</v>
      </c>
    </row>
    <row r="77" spans="1:20" ht="17.100000000000001" customHeight="1" x14ac:dyDescent="0.2">
      <c r="A77" s="57">
        <f>'DONNEES DE BASE-BASIS GEGEVENS'!A77</f>
        <v>61</v>
      </c>
      <c r="B77" s="60">
        <f>'DONNEES DE BASE-BASIS GEGEVENS'!B77</f>
        <v>70</v>
      </c>
      <c r="C77" s="100">
        <f>'DONNEES DE BASE-BASIS GEGEVENS'!C77</f>
        <v>40</v>
      </c>
      <c r="D77" s="196">
        <f>'DONNEES DE BASE-BASIS GEGEVENS'!K77</f>
        <v>9.360280000000001E-4</v>
      </c>
      <c r="E77" s="166">
        <f>'Déclaration-JAN 2018-Aangift'!H77+'Déclaration-JAN 2018-Aangift'!K77</f>
        <v>0</v>
      </c>
      <c r="F77" s="197">
        <f t="shared" si="12"/>
        <v>0</v>
      </c>
      <c r="G77" s="232"/>
      <c r="H77" s="187"/>
      <c r="I77" s="167">
        <f>IF(B77&gt;0,('DONNEES DE BASE-BASIS GEGEVENS'!$S77*'DONNEES DE BASE-BASIS GEGEVENS'!$S$6),0)</f>
        <v>1.34125E-3</v>
      </c>
      <c r="J77" s="168">
        <f>IF(B77&gt;0,('DONNEES DE BASE-BASIS GEGEVENS'!S77*H77),"")</f>
        <v>0</v>
      </c>
      <c r="K77" s="104"/>
      <c r="L77" s="167">
        <f>IF(B77&gt;0,('DONNEES DE BASE-BASIS GEGEVENS'!T77*'DONNEES DE BASE-BASIS GEGEVENS'!$T$6),"")</f>
        <v>2.03E-4</v>
      </c>
      <c r="M77" s="174">
        <f>IF(B77&gt;0,('DONNEES DE BASE-BASIS GEGEVENS'!T77*K77),"")</f>
        <v>0</v>
      </c>
      <c r="N77" s="232"/>
      <c r="O77" s="210">
        <f t="shared" si="13"/>
        <v>0</v>
      </c>
      <c r="P77" s="169">
        <f>IF('DONNEES DE BASE-BASIS GEGEVENS'!B77&gt;0,('DONNEES DE BASE-BASIS GEGEVENS'!$R77*'DONNEES DE BASE-BASIS GEGEVENS'!$R$6),"")</f>
        <v>3.9500000000000003E-6</v>
      </c>
      <c r="Q77" s="170">
        <f>IF('DONNEES DE BASE-BASIS GEGEVENS'!B77&gt;0,('DONNEES DE BASE-BASIS GEGEVENS'!R77*O77),"")</f>
        <v>0</v>
      </c>
      <c r="R77" s="217">
        <f>(O77*($R$7/'DONNEES DE BASE-BASIS GEGEVENS'!P77))</f>
        <v>0</v>
      </c>
      <c r="S77" s="232"/>
      <c r="T77" s="225">
        <f>IF('DONNEES DE BASE-BASIS GEGEVENS'!B77&gt;0,(D77*E77)+(H77*I77)+(K77*L77)+(O77*P77),"")</f>
        <v>0</v>
      </c>
    </row>
    <row r="78" spans="1:20" ht="17.100000000000001" customHeight="1" x14ac:dyDescent="0.2">
      <c r="A78" s="57">
        <f>'DONNEES DE BASE-BASIS GEGEVENS'!A78</f>
        <v>62</v>
      </c>
      <c r="B78" s="60">
        <f>'DONNEES DE BASE-BASIS GEGEVENS'!B78</f>
        <v>75</v>
      </c>
      <c r="C78" s="100">
        <f>'DONNEES DE BASE-BASIS GEGEVENS'!C78</f>
        <v>50</v>
      </c>
      <c r="D78" s="196">
        <f>'DONNEES DE BASE-BASIS GEGEVENS'!K78</f>
        <v>1.0436279999999998E-3</v>
      </c>
      <c r="E78" s="166">
        <f>'Déclaration-JAN 2018-Aangift'!H78+'Déclaration-JAN 2018-Aangift'!K78</f>
        <v>0</v>
      </c>
      <c r="F78" s="197">
        <f t="shared" si="12"/>
        <v>0</v>
      </c>
      <c r="G78" s="232"/>
      <c r="H78" s="187"/>
      <c r="I78" s="167">
        <f>IF(B78&gt;0,('DONNEES DE BASE-BASIS GEGEVENS'!$S78*'DONNEES DE BASE-BASIS GEGEVENS'!$S$6),0)</f>
        <v>1.34125E-3</v>
      </c>
      <c r="J78" s="168">
        <f>IF(B78&gt;0,('DONNEES DE BASE-BASIS GEGEVENS'!S78*H78),"")</f>
        <v>0</v>
      </c>
      <c r="K78" s="104"/>
      <c r="L78" s="167">
        <f>IF(B78&gt;0,('DONNEES DE BASE-BASIS GEGEVENS'!T78*'DONNEES DE BASE-BASIS GEGEVENS'!$T$6),"")</f>
        <v>2.03E-4</v>
      </c>
      <c r="M78" s="174">
        <f>IF(B78&gt;0,('DONNEES DE BASE-BASIS GEGEVENS'!T78*K78),"")</f>
        <v>0</v>
      </c>
      <c r="N78" s="232"/>
      <c r="O78" s="210">
        <f t="shared" si="13"/>
        <v>0</v>
      </c>
      <c r="P78" s="169">
        <f>IF('DONNEES DE BASE-BASIS GEGEVENS'!B78&gt;0,('DONNEES DE BASE-BASIS GEGEVENS'!$R78*'DONNEES DE BASE-BASIS GEGEVENS'!$R$6),"")</f>
        <v>3.9500000000000003E-6</v>
      </c>
      <c r="Q78" s="170">
        <f>IF('DONNEES DE BASE-BASIS GEGEVENS'!B78&gt;0,('DONNEES DE BASE-BASIS GEGEVENS'!R78*O78),"")</f>
        <v>0</v>
      </c>
      <c r="R78" s="217">
        <f>(O78*($R$7/'DONNEES DE BASE-BASIS GEGEVENS'!P78))</f>
        <v>0</v>
      </c>
      <c r="S78" s="232"/>
      <c r="T78" s="225">
        <f>IF('DONNEES DE BASE-BASIS GEGEVENS'!B78&gt;0,(D78*E78)+(H78*I78)+(K78*L78)+(O78*P78),"")</f>
        <v>0</v>
      </c>
    </row>
    <row r="79" spans="1:20" ht="17.100000000000001" customHeight="1" x14ac:dyDescent="0.2">
      <c r="A79" s="57">
        <f>'DONNEES DE BASE-BASIS GEGEVENS'!A79</f>
        <v>63</v>
      </c>
      <c r="B79" s="60">
        <f>'DONNEES DE BASE-BASIS GEGEVENS'!B79</f>
        <v>95</v>
      </c>
      <c r="C79" s="100">
        <f>'DONNEES DE BASE-BASIS GEGEVENS'!C79</f>
        <v>100</v>
      </c>
      <c r="D79" s="196">
        <f>'DONNEES DE BASE-BASIS GEGEVENS'!K79</f>
        <v>1.3157816E-3</v>
      </c>
      <c r="E79" s="166">
        <f>'Déclaration-JAN 2018-Aangift'!H79+'Déclaration-JAN 2018-Aangift'!K79</f>
        <v>0</v>
      </c>
      <c r="F79" s="197">
        <f t="shared" si="12"/>
        <v>0</v>
      </c>
      <c r="G79" s="232"/>
      <c r="H79" s="187"/>
      <c r="I79" s="167">
        <f>IF(B79&gt;0,('DONNEES DE BASE-BASIS GEGEVENS'!$S79*'DONNEES DE BASE-BASIS GEGEVENS'!$S$6),0)</f>
        <v>1.34125E-3</v>
      </c>
      <c r="J79" s="168">
        <f>IF(B79&gt;0,('DONNEES DE BASE-BASIS GEGEVENS'!S79*H79),"")</f>
        <v>0</v>
      </c>
      <c r="K79" s="104"/>
      <c r="L79" s="167">
        <f>IF(B79&gt;0,('DONNEES DE BASE-BASIS GEGEVENS'!T79*'DONNEES DE BASE-BASIS GEGEVENS'!$T$6),"")</f>
        <v>2.03E-4</v>
      </c>
      <c r="M79" s="174">
        <f>IF(B79&gt;0,('DONNEES DE BASE-BASIS GEGEVENS'!T79*K79),"")</f>
        <v>0</v>
      </c>
      <c r="N79" s="232"/>
      <c r="O79" s="210">
        <f t="shared" si="13"/>
        <v>0</v>
      </c>
      <c r="P79" s="169">
        <f>IF('DONNEES DE BASE-BASIS GEGEVENS'!B79&gt;0,('DONNEES DE BASE-BASIS GEGEVENS'!$R79*'DONNEES DE BASE-BASIS GEGEVENS'!$R$6),"")</f>
        <v>3.9500000000000003E-6</v>
      </c>
      <c r="Q79" s="170">
        <f>IF('DONNEES DE BASE-BASIS GEGEVENS'!B79&gt;0,('DONNEES DE BASE-BASIS GEGEVENS'!R79*O79),"")</f>
        <v>0</v>
      </c>
      <c r="R79" s="217">
        <f>(O79*($R$7/'DONNEES DE BASE-BASIS GEGEVENS'!P79))</f>
        <v>0</v>
      </c>
      <c r="S79" s="232"/>
      <c r="T79" s="225">
        <f>IF('DONNEES DE BASE-BASIS GEGEVENS'!B79&gt;0,(D79*E79)+(H79*I79)+(K79*L79)+(O79*P79),"")</f>
        <v>0</v>
      </c>
    </row>
    <row r="80" spans="1:20" ht="17.100000000000001" customHeight="1" x14ac:dyDescent="0.2">
      <c r="A80" s="57">
        <f>'DONNEES DE BASE-BASIS GEGEVENS'!A80</f>
        <v>64</v>
      </c>
      <c r="B80" s="60">
        <f>'DONNEES DE BASE-BASIS GEGEVENS'!B80</f>
        <v>220</v>
      </c>
      <c r="C80" s="100">
        <f>'DONNEES DE BASE-BASIS GEGEVENS'!C80</f>
        <v>200</v>
      </c>
      <c r="D80" s="196">
        <f>'DONNEES DE BASE-BASIS GEGEVENS'!K80</f>
        <v>2.9032815999999999E-3</v>
      </c>
      <c r="E80" s="166">
        <f>'Déclaration-JAN 2018-Aangift'!H80+'Déclaration-JAN 2018-Aangift'!K80</f>
        <v>0</v>
      </c>
      <c r="F80" s="197">
        <f t="shared" si="12"/>
        <v>0</v>
      </c>
      <c r="G80" s="232"/>
      <c r="H80" s="187"/>
      <c r="I80" s="167">
        <f>IF(B80&gt;0,('DONNEES DE BASE-BASIS GEGEVENS'!$S80*'DONNEES DE BASE-BASIS GEGEVENS'!$S$6),0)</f>
        <v>2.6825E-3</v>
      </c>
      <c r="J80" s="168">
        <f>IF(B80&gt;0,('DONNEES DE BASE-BASIS GEGEVENS'!S80*H80),"")</f>
        <v>0</v>
      </c>
      <c r="K80" s="104"/>
      <c r="L80" s="167">
        <f>IF(B80&gt;0,('DONNEES DE BASE-BASIS GEGEVENS'!T80*'DONNEES DE BASE-BASIS GEGEVENS'!$T$6),"")</f>
        <v>4.06E-4</v>
      </c>
      <c r="M80" s="174">
        <f>IF(B80&gt;0,('DONNEES DE BASE-BASIS GEGEVENS'!T80*K80),"")</f>
        <v>0</v>
      </c>
      <c r="N80" s="232"/>
      <c r="O80" s="210">
        <f t="shared" si="13"/>
        <v>0</v>
      </c>
      <c r="P80" s="169">
        <f>IF('DONNEES DE BASE-BASIS GEGEVENS'!B80&gt;0,('DONNEES DE BASE-BASIS GEGEVENS'!$R80*'DONNEES DE BASE-BASIS GEGEVENS'!$R$6),"")</f>
        <v>7.9000000000000006E-6</v>
      </c>
      <c r="Q80" s="170">
        <f>IF('DONNEES DE BASE-BASIS GEGEVENS'!B80&gt;0,('DONNEES DE BASE-BASIS GEGEVENS'!R80*O80),"")</f>
        <v>0</v>
      </c>
      <c r="R80" s="217">
        <f>(O80*($R$7/'DONNEES DE BASE-BASIS GEGEVENS'!P80))</f>
        <v>0</v>
      </c>
      <c r="S80" s="232"/>
      <c r="T80" s="225">
        <f>IF('DONNEES DE BASE-BASIS GEGEVENS'!B80&gt;0,(D80*E80)+(H80*I80)+(K80*L80)+(O80*P80),"")</f>
        <v>0</v>
      </c>
    </row>
    <row r="81" spans="1:20" ht="17.100000000000001" customHeight="1" x14ac:dyDescent="0.2">
      <c r="A81" s="57">
        <f>'DONNEES DE BASE-BASIS GEGEVENS'!A81</f>
        <v>65</v>
      </c>
      <c r="B81" s="60">
        <f>'DONNEES DE BASE-BASIS GEGEVENS'!B81</f>
        <v>360</v>
      </c>
      <c r="C81" s="100">
        <f>'DONNEES DE BASE-BASIS GEGEVENS'!C81</f>
        <v>350</v>
      </c>
      <c r="D81" s="196">
        <f>'DONNEES DE BASE-BASIS GEGEVENS'!K81</f>
        <v>4.6812816E-3</v>
      </c>
      <c r="E81" s="166">
        <f>'Déclaration-JAN 2018-Aangift'!H81+'Déclaration-JAN 2018-Aangift'!K81</f>
        <v>0</v>
      </c>
      <c r="F81" s="197">
        <f t="shared" si="12"/>
        <v>0</v>
      </c>
      <c r="G81" s="232"/>
      <c r="H81" s="187"/>
      <c r="I81" s="167">
        <f>IF(B81&gt;0,('DONNEES DE BASE-BASIS GEGEVENS'!$S81*'DONNEES DE BASE-BASIS GEGEVENS'!$S$6),0)</f>
        <v>3.8321428571428573E-3</v>
      </c>
      <c r="J81" s="168">
        <f>IF(B81&gt;0,('DONNEES DE BASE-BASIS GEGEVENS'!S81*H81),"")</f>
        <v>0</v>
      </c>
      <c r="K81" s="104"/>
      <c r="L81" s="167">
        <f>IF(B81&gt;0,('DONNEES DE BASE-BASIS GEGEVENS'!T81*'DONNEES DE BASE-BASIS GEGEVENS'!$T$6),"")</f>
        <v>5.8E-4</v>
      </c>
      <c r="M81" s="174">
        <f>IF(B81&gt;0,('DONNEES DE BASE-BASIS GEGEVENS'!T81*K81),"")</f>
        <v>0</v>
      </c>
      <c r="N81" s="232"/>
      <c r="O81" s="210">
        <f t="shared" si="13"/>
        <v>0</v>
      </c>
      <c r="P81" s="169">
        <f>IF('DONNEES DE BASE-BASIS GEGEVENS'!B81&gt;0,('DONNEES DE BASE-BASIS GEGEVENS'!$R81*'DONNEES DE BASE-BASIS GEGEVENS'!$R$6),"")</f>
        <v>1.1285714285714287E-5</v>
      </c>
      <c r="Q81" s="170">
        <f>IF('DONNEES DE BASE-BASIS GEGEVENS'!B81&gt;0,('DONNEES DE BASE-BASIS GEGEVENS'!R81*O81),"")</f>
        <v>0</v>
      </c>
      <c r="R81" s="217">
        <f>(O81*($R$7/'DONNEES DE BASE-BASIS GEGEVENS'!P81))</f>
        <v>0</v>
      </c>
      <c r="S81" s="232"/>
      <c r="T81" s="225">
        <f>IF('DONNEES DE BASE-BASIS GEGEVENS'!B81&gt;0,(D81*E81)+(H81*I81)+(K81*L81)+(O81*P81),"")</f>
        <v>0</v>
      </c>
    </row>
    <row r="82" spans="1:20" ht="17.100000000000001" customHeight="1" x14ac:dyDescent="0.2">
      <c r="A82" s="57">
        <f>'DONNEES DE BASE-BASIS GEGEVENS'!A82</f>
        <v>66</v>
      </c>
      <c r="B82" s="60">
        <f>'DONNEES DE BASE-BASIS GEGEVENS'!B82</f>
        <v>360</v>
      </c>
      <c r="C82" s="100">
        <f>'DONNEES DE BASE-BASIS GEGEVENS'!C82</f>
        <v>500</v>
      </c>
      <c r="D82" s="196">
        <f>'DONNEES DE BASE-BASIS GEGEVENS'!K82</f>
        <v>4.7653223999999999E-3</v>
      </c>
      <c r="E82" s="166">
        <f>'Déclaration-JAN 2018-Aangift'!H82+'Déclaration-JAN 2018-Aangift'!K82</f>
        <v>0</v>
      </c>
      <c r="F82" s="197">
        <f t="shared" si="12"/>
        <v>0</v>
      </c>
      <c r="G82" s="232"/>
      <c r="H82" s="187"/>
      <c r="I82" s="167">
        <f>IF(B82&gt;0,('DONNEES DE BASE-BASIS GEGEVENS'!$S82*'DONNEES DE BASE-BASIS GEGEVENS'!$S$6),0)</f>
        <v>4.4708333333333336E-3</v>
      </c>
      <c r="J82" s="168">
        <f>IF(B82&gt;0,('DONNEES DE BASE-BASIS GEGEVENS'!S82*H82),"")</f>
        <v>0</v>
      </c>
      <c r="K82" s="104"/>
      <c r="L82" s="167">
        <f>IF(B82&gt;0,('DONNEES DE BASE-BASIS GEGEVENS'!T82*'DONNEES DE BASE-BASIS GEGEVENS'!$T$6),"")</f>
        <v>6.7666666666666678E-4</v>
      </c>
      <c r="M82" s="174">
        <f>IF(B82&gt;0,('DONNEES DE BASE-BASIS GEGEVENS'!T82*K82),"")</f>
        <v>0</v>
      </c>
      <c r="N82" s="232"/>
      <c r="O82" s="210">
        <f t="shared" si="13"/>
        <v>0</v>
      </c>
      <c r="P82" s="169">
        <f>IF('DONNEES DE BASE-BASIS GEGEVENS'!B82&gt;0,('DONNEES DE BASE-BASIS GEGEVENS'!$R82*'DONNEES DE BASE-BASIS GEGEVENS'!$R$6),"")</f>
        <v>1.3166666666666669E-5</v>
      </c>
      <c r="Q82" s="170">
        <f>IF('DONNEES DE BASE-BASIS GEGEVENS'!B82&gt;0,('DONNEES DE BASE-BASIS GEGEVENS'!R82*O82),"")</f>
        <v>0</v>
      </c>
      <c r="R82" s="217">
        <f>(O82*($R$7/'DONNEES DE BASE-BASIS GEGEVENS'!P82))</f>
        <v>0</v>
      </c>
      <c r="S82" s="232"/>
      <c r="T82" s="225">
        <f>IF('DONNEES DE BASE-BASIS GEGEVENS'!B82&gt;0,(D82*E82)+(H82*I82)+(K82*L82)+(O82*P82),"")</f>
        <v>0</v>
      </c>
    </row>
    <row r="83" spans="1:20" ht="17.100000000000001" customHeight="1" x14ac:dyDescent="0.2">
      <c r="A83" s="57">
        <f>'DONNEES DE BASE-BASIS GEGEVENS'!A83</f>
        <v>67</v>
      </c>
      <c r="B83" s="60">
        <f>'DONNEES DE BASE-BASIS GEGEVENS'!B83</f>
        <v>440</v>
      </c>
      <c r="C83" s="100">
        <f>'DONNEES DE BASE-BASIS GEGEVENS'!C83</f>
        <v>700</v>
      </c>
      <c r="D83" s="196">
        <f>'DONNEES DE BASE-BASIS GEGEVENS'!K83</f>
        <v>5.7813224000000003E-3</v>
      </c>
      <c r="E83" s="166">
        <f>'Déclaration-JAN 2018-Aangift'!H83+'Déclaration-JAN 2018-Aangift'!K83</f>
        <v>0</v>
      </c>
      <c r="F83" s="197">
        <f t="shared" si="12"/>
        <v>0</v>
      </c>
      <c r="G83" s="232"/>
      <c r="H83" s="187"/>
      <c r="I83" s="167">
        <f>IF(B83&gt;0,('DONNEES DE BASE-BASIS GEGEVENS'!$S83*'DONNEES DE BASE-BASIS GEGEVENS'!$S$6),0)</f>
        <v>4.4708333333333336E-3</v>
      </c>
      <c r="J83" s="168">
        <f>IF(B83&gt;0,('DONNEES DE BASE-BASIS GEGEVENS'!S83*H83),"")</f>
        <v>0</v>
      </c>
      <c r="K83" s="104"/>
      <c r="L83" s="167">
        <f>IF(B83&gt;0,('DONNEES DE BASE-BASIS GEGEVENS'!T83*'DONNEES DE BASE-BASIS GEGEVENS'!$T$6),"")</f>
        <v>6.7666666666666678E-4</v>
      </c>
      <c r="M83" s="174">
        <f>IF(B83&gt;0,('DONNEES DE BASE-BASIS GEGEVENS'!T83*K83),"")</f>
        <v>0</v>
      </c>
      <c r="N83" s="232"/>
      <c r="O83" s="210">
        <f t="shared" si="13"/>
        <v>0</v>
      </c>
      <c r="P83" s="169">
        <f>IF('DONNEES DE BASE-BASIS GEGEVENS'!B83&gt;0,('DONNEES DE BASE-BASIS GEGEVENS'!$R83*'DONNEES DE BASE-BASIS GEGEVENS'!$R$6),"")</f>
        <v>1.3166666666666669E-5</v>
      </c>
      <c r="Q83" s="170">
        <f>IF('DONNEES DE BASE-BASIS GEGEVENS'!B83&gt;0,('DONNEES DE BASE-BASIS GEGEVENS'!R83*O83),"")</f>
        <v>0</v>
      </c>
      <c r="R83" s="217">
        <f>(O83*($R$7/'DONNEES DE BASE-BASIS GEGEVENS'!P83))</f>
        <v>0</v>
      </c>
      <c r="S83" s="232"/>
      <c r="T83" s="225">
        <f>IF('DONNEES DE BASE-BASIS GEGEVENS'!B83&gt;0,(D83*E83)+(H83*I83)+(K83*L83)+(O83*P83),"")</f>
        <v>0</v>
      </c>
    </row>
    <row r="84" spans="1:20" ht="17.100000000000001" customHeight="1" x14ac:dyDescent="0.2">
      <c r="A84" s="57">
        <f>'DONNEES DE BASE-BASIS GEGEVENS'!A84</f>
        <v>68</v>
      </c>
      <c r="B84" s="60">
        <f>'DONNEES DE BASE-BASIS GEGEVENS'!B84</f>
        <v>490</v>
      </c>
      <c r="C84" s="100">
        <f>'DONNEES DE BASE-BASIS GEGEVENS'!C84</f>
        <v>1000</v>
      </c>
      <c r="D84" s="196">
        <f>'DONNEES DE BASE-BASIS GEGEVENS'!K84</f>
        <v>6.4163223999999996E-3</v>
      </c>
      <c r="E84" s="166">
        <f>'Déclaration-JAN 2018-Aangift'!H84+'Déclaration-JAN 2018-Aangift'!K84</f>
        <v>0</v>
      </c>
      <c r="F84" s="197">
        <f t="shared" si="12"/>
        <v>0</v>
      </c>
      <c r="G84" s="232"/>
      <c r="H84" s="187"/>
      <c r="I84" s="167">
        <f>IF(B84&gt;0,('DONNEES DE BASE-BASIS GEGEVENS'!$S84*'DONNEES DE BASE-BASIS GEGEVENS'!$S$6),0)</f>
        <v>5.588541666666667E-3</v>
      </c>
      <c r="J84" s="168">
        <f>IF(B84&gt;0,('DONNEES DE BASE-BASIS GEGEVENS'!S84*H84),"")</f>
        <v>0</v>
      </c>
      <c r="K84" s="104"/>
      <c r="L84" s="167">
        <f>IF(B84&gt;0,('DONNEES DE BASE-BASIS GEGEVENS'!T84*'DONNEES DE BASE-BASIS GEGEVENS'!$T$6),"")</f>
        <v>8.4583333333333342E-4</v>
      </c>
      <c r="M84" s="174">
        <f>IF(B84&gt;0,('DONNEES DE BASE-BASIS GEGEVENS'!T84*K84),"")</f>
        <v>0</v>
      </c>
      <c r="N84" s="232"/>
      <c r="O84" s="210">
        <f t="shared" si="13"/>
        <v>0</v>
      </c>
      <c r="P84" s="169">
        <f>IF('DONNEES DE BASE-BASIS GEGEVENS'!B84&gt;0,('DONNEES DE BASE-BASIS GEGEVENS'!$R84*'DONNEES DE BASE-BASIS GEGEVENS'!$R$6),"")</f>
        <v>1.6458333333333335E-5</v>
      </c>
      <c r="Q84" s="170">
        <f>IF('DONNEES DE BASE-BASIS GEGEVENS'!B84&gt;0,('DONNEES DE BASE-BASIS GEGEVENS'!R84*O84),"")</f>
        <v>0</v>
      </c>
      <c r="R84" s="217">
        <f>(O84*($R$7/'DONNEES DE BASE-BASIS GEGEVENS'!P84))</f>
        <v>0</v>
      </c>
      <c r="S84" s="232"/>
      <c r="T84" s="225">
        <f>IF('DONNEES DE BASE-BASIS GEGEVENS'!B84&gt;0,(D84*E84)+(H84*I84)+(K84*L84)+(O84*P84),"")</f>
        <v>0</v>
      </c>
    </row>
    <row r="85" spans="1:20" ht="17.100000000000001" customHeight="1" x14ac:dyDescent="0.2">
      <c r="A85" s="57">
        <f>'DONNEES DE BASE-BASIS GEGEVENS'!A85</f>
        <v>69</v>
      </c>
      <c r="B85" s="99"/>
      <c r="C85" s="100">
        <f>'DONNEES DE BASE-BASIS GEGEVENS'!C85</f>
        <v>1500</v>
      </c>
      <c r="D85" s="196" t="str">
        <f>'DONNEES DE BASE-BASIS GEGEVENS'!K85</f>
        <v/>
      </c>
      <c r="E85" s="166">
        <f>'Déclaration-JAN 2018-Aangift'!H85+'Déclaration-JAN 2018-Aangift'!K85</f>
        <v>0</v>
      </c>
      <c r="F85" s="197">
        <f t="shared" si="12"/>
        <v>0</v>
      </c>
      <c r="G85" s="232"/>
      <c r="H85" s="186"/>
      <c r="I85" s="167">
        <f>IF(B85&gt;0,('DONNEES DE BASE-BASIS GEGEVENS'!$S85*'DONNEES DE BASE-BASIS GEGEVENS'!$S$6),0)</f>
        <v>0</v>
      </c>
      <c r="J85" s="168" t="str">
        <f>IF(B85&gt;0,('DONNEES DE BASE-BASIS GEGEVENS'!S85*H85),"")</f>
        <v/>
      </c>
      <c r="K85" s="103"/>
      <c r="L85" s="167" t="str">
        <f>IF(B85&gt;0,('DONNEES DE BASE-BASIS GEGEVENS'!T85*'DONNEES DE BASE-BASIS GEGEVENS'!$T$6),"")</f>
        <v/>
      </c>
      <c r="M85" s="174" t="str">
        <f>IF(B85&gt;0,('DONNEES DE BASE-BASIS GEGEVENS'!T85*K85),"")</f>
        <v/>
      </c>
      <c r="N85" s="232"/>
      <c r="O85" s="210">
        <f t="shared" si="13"/>
        <v>0</v>
      </c>
      <c r="P85" s="169" t="str">
        <f>IF('DONNEES DE BASE-BASIS GEGEVENS'!B85&gt;0,('DONNEES DE BASE-BASIS GEGEVENS'!$R85*'DONNEES DE BASE-BASIS GEGEVENS'!$R$6),"")</f>
        <v/>
      </c>
      <c r="Q85" s="170" t="str">
        <f>IF('DONNEES DE BASE-BASIS GEGEVENS'!B85&gt;0,('DONNEES DE BASE-BASIS GEGEVENS'!R85*O85),"")</f>
        <v/>
      </c>
      <c r="R85" s="217"/>
      <c r="S85" s="232"/>
      <c r="T85" s="225" t="str">
        <f>IF('DONNEES DE BASE-BASIS GEGEVENS'!B85&gt;0,(D85*E85)+(H85*I85)+(K85*L85)+(O85*P85),"")</f>
        <v/>
      </c>
    </row>
    <row r="86" spans="1:20" s="1" customFormat="1" ht="17.100000000000001" customHeight="1" x14ac:dyDescent="0.2">
      <c r="A86" s="57">
        <f>'DONNEES DE BASE-BASIS GEGEVENS'!A86</f>
        <v>70</v>
      </c>
      <c r="B86" s="99"/>
      <c r="C86" s="100">
        <f>'DONNEES DE BASE-BASIS GEGEVENS'!C86</f>
        <v>2000</v>
      </c>
      <c r="D86" s="196" t="str">
        <f>'DONNEES DE BASE-BASIS GEGEVENS'!K86</f>
        <v/>
      </c>
      <c r="E86" s="166">
        <f>'Déclaration-JAN 2018-Aangift'!H86+'Déclaration-JAN 2018-Aangift'!K86</f>
        <v>0</v>
      </c>
      <c r="F86" s="197">
        <f t="shared" si="12"/>
        <v>0</v>
      </c>
      <c r="G86" s="232"/>
      <c r="H86" s="186"/>
      <c r="I86" s="167">
        <f>IF(B86&gt;0,('DONNEES DE BASE-BASIS GEGEVENS'!$S86*'DONNEES DE BASE-BASIS GEGEVENS'!$S$6),0)</f>
        <v>0</v>
      </c>
      <c r="J86" s="168" t="str">
        <f>IF(B86&gt;0,('DONNEES DE BASE-BASIS GEGEVENS'!S86*H86),"")</f>
        <v/>
      </c>
      <c r="K86" s="103"/>
      <c r="L86" s="167" t="str">
        <f>IF(B86&gt;0,('DONNEES DE BASE-BASIS GEGEVENS'!T86*'DONNEES DE BASE-BASIS GEGEVENS'!$T$6),"")</f>
        <v/>
      </c>
      <c r="M86" s="174" t="str">
        <f>IF(B86&gt;0,('DONNEES DE BASE-BASIS GEGEVENS'!T86*K86),"")</f>
        <v/>
      </c>
      <c r="N86" s="232"/>
      <c r="O86" s="210">
        <f t="shared" si="13"/>
        <v>0</v>
      </c>
      <c r="P86" s="169" t="str">
        <f>IF('DONNEES DE BASE-BASIS GEGEVENS'!B86&gt;0,('DONNEES DE BASE-BASIS GEGEVENS'!$R86*'DONNEES DE BASE-BASIS GEGEVENS'!$R$6),"")</f>
        <v/>
      </c>
      <c r="Q86" s="170" t="str">
        <f>IF('DONNEES DE BASE-BASIS GEGEVENS'!B86&gt;0,('DONNEES DE BASE-BASIS GEGEVENS'!R86*O86),"")</f>
        <v/>
      </c>
      <c r="R86" s="217"/>
      <c r="S86" s="232"/>
      <c r="T86" s="225" t="str">
        <f>IF('DONNEES DE BASE-BASIS GEGEVENS'!B86&gt;0,(D86*E86)+(H86*I86)+(K86*L86)+(O86*P86),"")</f>
        <v/>
      </c>
    </row>
    <row r="87" spans="1:20" s="1" customFormat="1" ht="17.100000000000001" customHeight="1" x14ac:dyDescent="0.2">
      <c r="A87" s="57">
        <f>'DONNEES DE BASE-BASIS GEGEVENS'!A87</f>
        <v>71</v>
      </c>
      <c r="B87" s="99"/>
      <c r="C87" s="100">
        <f>'DONNEES DE BASE-BASIS GEGEVENS'!C87</f>
        <v>2500</v>
      </c>
      <c r="D87" s="196" t="str">
        <f>'DONNEES DE BASE-BASIS GEGEVENS'!K87</f>
        <v/>
      </c>
      <c r="E87" s="166">
        <f>'Déclaration-JAN 2018-Aangift'!H87+'Déclaration-JAN 2018-Aangift'!K87</f>
        <v>0</v>
      </c>
      <c r="F87" s="197">
        <f t="shared" si="12"/>
        <v>0</v>
      </c>
      <c r="G87" s="232"/>
      <c r="H87" s="186"/>
      <c r="I87" s="167">
        <f>IF(B87&gt;0,('DONNEES DE BASE-BASIS GEGEVENS'!$S87*'DONNEES DE BASE-BASIS GEGEVENS'!$S$6),0)</f>
        <v>0</v>
      </c>
      <c r="J87" s="168" t="str">
        <f>IF(B87&gt;0,('DONNEES DE BASE-BASIS GEGEVENS'!S87*H87),"")</f>
        <v/>
      </c>
      <c r="K87" s="103"/>
      <c r="L87" s="167" t="str">
        <f>IF(B87&gt;0,('DONNEES DE BASE-BASIS GEGEVENS'!T87*'DONNEES DE BASE-BASIS GEGEVENS'!$T$6),"")</f>
        <v/>
      </c>
      <c r="M87" s="174" t="str">
        <f>IF(B87&gt;0,('DONNEES DE BASE-BASIS GEGEVENS'!T87*K87),"")</f>
        <v/>
      </c>
      <c r="N87" s="232"/>
      <c r="O87" s="210">
        <f t="shared" si="13"/>
        <v>0</v>
      </c>
      <c r="P87" s="169" t="str">
        <f>IF('DONNEES DE BASE-BASIS GEGEVENS'!B87&gt;0,('DONNEES DE BASE-BASIS GEGEVENS'!$R87*'DONNEES DE BASE-BASIS GEGEVENS'!$R$6),"")</f>
        <v/>
      </c>
      <c r="Q87" s="170" t="str">
        <f>IF('DONNEES DE BASE-BASIS GEGEVENS'!B87&gt;0,('DONNEES DE BASE-BASIS GEGEVENS'!R87*O87),"")</f>
        <v/>
      </c>
      <c r="R87" s="217"/>
      <c r="S87" s="232"/>
      <c r="T87" s="225" t="str">
        <f>IF('DONNEES DE BASE-BASIS GEGEVENS'!B87&gt;0,(D87*E87)+(H87*I87)+(K87*L87)+(O87*P87),"")</f>
        <v/>
      </c>
    </row>
    <row r="88" spans="1:20" s="1" customFormat="1" ht="17.100000000000001" customHeight="1" x14ac:dyDescent="0.2">
      <c r="A88" s="57">
        <f>'DONNEES DE BASE-BASIS GEGEVENS'!A88</f>
        <v>72</v>
      </c>
      <c r="B88" s="99"/>
      <c r="C88" s="100">
        <f>'DONNEES DE BASE-BASIS GEGEVENS'!C88</f>
        <v>3000</v>
      </c>
      <c r="D88" s="196" t="str">
        <f>'DONNEES DE BASE-BASIS GEGEVENS'!K88</f>
        <v/>
      </c>
      <c r="E88" s="166">
        <f>'Déclaration-JAN 2018-Aangift'!H88+'Déclaration-JAN 2018-Aangift'!K88</f>
        <v>0</v>
      </c>
      <c r="F88" s="197">
        <f t="shared" si="12"/>
        <v>0</v>
      </c>
      <c r="G88" s="232"/>
      <c r="H88" s="186"/>
      <c r="I88" s="167">
        <f>IF(B88&gt;0,('DONNEES DE BASE-BASIS GEGEVENS'!$S88*'DONNEES DE BASE-BASIS GEGEVENS'!$S$6),0)</f>
        <v>0</v>
      </c>
      <c r="J88" s="168" t="str">
        <f>IF(B88&gt;0,('DONNEES DE BASE-BASIS GEGEVENS'!S88*H88),"")</f>
        <v/>
      </c>
      <c r="K88" s="103"/>
      <c r="L88" s="167" t="str">
        <f>IF(B88&gt;0,('DONNEES DE BASE-BASIS GEGEVENS'!T88*'DONNEES DE BASE-BASIS GEGEVENS'!$T$6),"")</f>
        <v/>
      </c>
      <c r="M88" s="174" t="str">
        <f>IF(B88&gt;0,('DONNEES DE BASE-BASIS GEGEVENS'!T88*K88),"")</f>
        <v/>
      </c>
      <c r="N88" s="232"/>
      <c r="O88" s="210">
        <f t="shared" si="13"/>
        <v>0</v>
      </c>
      <c r="P88" s="169" t="str">
        <f>IF('DONNEES DE BASE-BASIS GEGEVENS'!B88&gt;0,('DONNEES DE BASE-BASIS GEGEVENS'!$R88*'DONNEES DE BASE-BASIS GEGEVENS'!$R$6),"")</f>
        <v/>
      </c>
      <c r="Q88" s="170" t="str">
        <f>IF('DONNEES DE BASE-BASIS GEGEVENS'!B88&gt;0,('DONNEES DE BASE-BASIS GEGEVENS'!R88*O88),"")</f>
        <v/>
      </c>
      <c r="R88" s="217"/>
      <c r="S88" s="232"/>
      <c r="T88" s="225" t="str">
        <f>IF('DONNEES DE BASE-BASIS GEGEVENS'!B88&gt;0,(D88*E88)+(H88*I88)+(K88*L88)+(O88*P88),"")</f>
        <v/>
      </c>
    </row>
    <row r="89" spans="1:20" s="1" customFormat="1" ht="17.100000000000001" customHeight="1" x14ac:dyDescent="0.2">
      <c r="A89" s="57">
        <f>'DONNEES DE BASE-BASIS GEGEVENS'!A89</f>
        <v>73</v>
      </c>
      <c r="B89" s="99"/>
      <c r="C89" s="100">
        <f>'DONNEES DE BASE-BASIS GEGEVENS'!C89</f>
        <v>4500</v>
      </c>
      <c r="D89" s="196" t="str">
        <f>'DONNEES DE BASE-BASIS GEGEVENS'!K89</f>
        <v/>
      </c>
      <c r="E89" s="166">
        <f>'Déclaration-JAN 2018-Aangift'!H89+'Déclaration-JAN 2018-Aangift'!K89</f>
        <v>0</v>
      </c>
      <c r="F89" s="197">
        <f t="shared" si="12"/>
        <v>0</v>
      </c>
      <c r="G89" s="232"/>
      <c r="H89" s="186"/>
      <c r="I89" s="167">
        <f>IF(B89&gt;0,('DONNEES DE BASE-BASIS GEGEVENS'!$S89*'DONNEES DE BASE-BASIS GEGEVENS'!$S$6),0)</f>
        <v>0</v>
      </c>
      <c r="J89" s="168" t="str">
        <f>IF(B89&gt;0,('DONNEES DE BASE-BASIS GEGEVENS'!S89*H89),"")</f>
        <v/>
      </c>
      <c r="K89" s="103"/>
      <c r="L89" s="167" t="str">
        <f>IF(B89&gt;0,('DONNEES DE BASE-BASIS GEGEVENS'!T89*'DONNEES DE BASE-BASIS GEGEVENS'!$T$6),"")</f>
        <v/>
      </c>
      <c r="M89" s="174" t="str">
        <f>IF(B89&gt;0,('DONNEES DE BASE-BASIS GEGEVENS'!T89*K89),"")</f>
        <v/>
      </c>
      <c r="N89" s="232"/>
      <c r="O89" s="210">
        <f t="shared" si="13"/>
        <v>0</v>
      </c>
      <c r="P89" s="169" t="str">
        <f>IF('DONNEES DE BASE-BASIS GEGEVENS'!B89&gt;0,('DONNEES DE BASE-BASIS GEGEVENS'!$R89*'DONNEES DE BASE-BASIS GEGEVENS'!$R$6),"")</f>
        <v/>
      </c>
      <c r="Q89" s="170" t="str">
        <f>IF('DONNEES DE BASE-BASIS GEGEVENS'!B89&gt;0,('DONNEES DE BASE-BASIS GEGEVENS'!R89*O89),"")</f>
        <v/>
      </c>
      <c r="R89" s="217"/>
      <c r="S89" s="232"/>
      <c r="T89" s="225" t="str">
        <f>IF('DONNEES DE BASE-BASIS GEGEVENS'!B89&gt;0,(D89*E89)+(H89*I89)+(K89*L89)+(O89*P89),"")</f>
        <v/>
      </c>
    </row>
    <row r="90" spans="1:20" s="1" customFormat="1" ht="17.100000000000001" customHeight="1" x14ac:dyDescent="0.2">
      <c r="A90" s="57">
        <f>'DONNEES DE BASE-BASIS GEGEVENS'!A90</f>
        <v>0</v>
      </c>
      <c r="B90" s="57">
        <f>'DONNEES DE BASE-BASIS GEGEVENS'!B90</f>
        <v>0</v>
      </c>
      <c r="C90" s="100">
        <f>'DONNEES DE BASE-BASIS GEGEVENS'!C90</f>
        <v>0</v>
      </c>
      <c r="D90" s="196" t="str">
        <f>'DONNEES DE BASE-BASIS GEGEVENS'!K90</f>
        <v/>
      </c>
      <c r="E90" s="166">
        <f>'Déclaration-JAN 2018-Aangift'!H90+'Déclaration-JAN 2018-Aangift'!K90</f>
        <v>0</v>
      </c>
      <c r="F90" s="197">
        <f t="shared" si="12"/>
        <v>0</v>
      </c>
      <c r="G90" s="232"/>
      <c r="H90" s="186"/>
      <c r="I90" s="167">
        <f>IF(B90&gt;0,('DONNEES DE BASE-BASIS GEGEVENS'!$S90*'DONNEES DE BASE-BASIS GEGEVENS'!$S$6),0)</f>
        <v>0</v>
      </c>
      <c r="J90" s="168" t="str">
        <f>IF(B90&gt;0,('DONNEES DE BASE-BASIS GEGEVENS'!S90*H90),"")</f>
        <v/>
      </c>
      <c r="K90" s="103"/>
      <c r="L90" s="167" t="str">
        <f>IF(B90&gt;0,('DONNEES DE BASE-BASIS GEGEVENS'!T90*'DONNEES DE BASE-BASIS GEGEVENS'!$T$6),"")</f>
        <v/>
      </c>
      <c r="M90" s="174" t="str">
        <f>IF(B90&gt;0,('DONNEES DE BASE-BASIS GEGEVENS'!T90*K90),"")</f>
        <v/>
      </c>
      <c r="N90" s="232"/>
      <c r="O90" s="210">
        <f>H90+K90</f>
        <v>0</v>
      </c>
      <c r="P90" s="169" t="str">
        <f>IF('DONNEES DE BASE-BASIS GEGEVENS'!B90&gt;0,('DONNEES DE BASE-BASIS GEGEVENS'!$R90*'DONNEES DE BASE-BASIS GEGEVENS'!$R$6),"")</f>
        <v/>
      </c>
      <c r="Q90" s="170" t="str">
        <f>IF('DONNEES DE BASE-BASIS GEGEVENS'!B90&gt;0,('DONNEES DE BASE-BASIS GEGEVENS'!R90*O90),"")</f>
        <v/>
      </c>
      <c r="R90" s="217"/>
      <c r="S90" s="232"/>
      <c r="T90" s="225" t="str">
        <f>IF('DONNEES DE BASE-BASIS GEGEVENS'!B90&gt;0,(D90*E90)+(H90*I90)+(K90*L90)+(O90*P90),"")</f>
        <v/>
      </c>
    </row>
    <row r="91" spans="1:20" s="1" customFormat="1" ht="17.100000000000001" customHeight="1" x14ac:dyDescent="0.2">
      <c r="A91" s="57">
        <f>'DONNEES DE BASE-BASIS GEGEVENS'!A91</f>
        <v>0</v>
      </c>
      <c r="B91" s="57">
        <f>'DONNEES DE BASE-BASIS GEGEVENS'!B91</f>
        <v>0</v>
      </c>
      <c r="C91" s="100">
        <f>'DONNEES DE BASE-BASIS GEGEVENS'!C91</f>
        <v>0</v>
      </c>
      <c r="D91" s="196" t="str">
        <f>'DONNEES DE BASE-BASIS GEGEVENS'!K91</f>
        <v/>
      </c>
      <c r="E91" s="166">
        <f>'Déclaration-JAN 2018-Aangift'!H91+'Déclaration-JAN 2018-Aangift'!K91</f>
        <v>0</v>
      </c>
      <c r="F91" s="197">
        <f t="shared" si="12"/>
        <v>0</v>
      </c>
      <c r="G91" s="232"/>
      <c r="H91" s="186"/>
      <c r="I91" s="167">
        <f>IF(B91&gt;0,('DONNEES DE BASE-BASIS GEGEVENS'!$S91*'DONNEES DE BASE-BASIS GEGEVENS'!$S$6),0)</f>
        <v>0</v>
      </c>
      <c r="J91" s="168" t="str">
        <f>IF(B91&gt;0,('DONNEES DE BASE-BASIS GEGEVENS'!S91*H91),"")</f>
        <v/>
      </c>
      <c r="K91" s="103"/>
      <c r="L91" s="167" t="str">
        <f>IF(B91&gt;0,('DONNEES DE BASE-BASIS GEGEVENS'!T91*'DONNEES DE BASE-BASIS GEGEVENS'!$T$6),"")</f>
        <v/>
      </c>
      <c r="M91" s="174" t="str">
        <f>IF(B91&gt;0,('DONNEES DE BASE-BASIS GEGEVENS'!T91*K91),"")</f>
        <v/>
      </c>
      <c r="N91" s="232"/>
      <c r="O91" s="210">
        <f>H91+K91</f>
        <v>0</v>
      </c>
      <c r="P91" s="169" t="str">
        <f>IF('DONNEES DE BASE-BASIS GEGEVENS'!B91&gt;0,('DONNEES DE BASE-BASIS GEGEVENS'!$R91*'DONNEES DE BASE-BASIS GEGEVENS'!$R$6),"")</f>
        <v/>
      </c>
      <c r="Q91" s="170" t="str">
        <f>IF('DONNEES DE BASE-BASIS GEGEVENS'!B91&gt;0,('DONNEES DE BASE-BASIS GEGEVENS'!R91*O91),"")</f>
        <v/>
      </c>
      <c r="R91" s="217"/>
      <c r="S91" s="232"/>
      <c r="T91" s="225" t="str">
        <f>IF('DONNEES DE BASE-BASIS GEGEVENS'!B91&gt;0,(D91*E91)+(H91*I91)+(K91*L91)+(O91*P91),"")</f>
        <v/>
      </c>
    </row>
    <row r="92" spans="1:20" s="1" customFormat="1" ht="17.100000000000001" customHeight="1" x14ac:dyDescent="0.2">
      <c r="A92" s="57">
        <f>'DONNEES DE BASE-BASIS GEGEVENS'!A92</f>
        <v>0</v>
      </c>
      <c r="B92" s="57">
        <f>'DONNEES DE BASE-BASIS GEGEVENS'!B92</f>
        <v>0</v>
      </c>
      <c r="C92" s="100">
        <f>'DONNEES DE BASE-BASIS GEGEVENS'!C92</f>
        <v>0</v>
      </c>
      <c r="D92" s="196" t="str">
        <f>'DONNEES DE BASE-BASIS GEGEVENS'!K92</f>
        <v/>
      </c>
      <c r="E92" s="166">
        <f>'Déclaration-JAN 2018-Aangift'!H92+'Déclaration-JAN 2018-Aangift'!K92</f>
        <v>0</v>
      </c>
      <c r="F92" s="197">
        <f t="shared" si="12"/>
        <v>0</v>
      </c>
      <c r="G92" s="232"/>
      <c r="H92" s="186"/>
      <c r="I92" s="167">
        <f>IF(B92&gt;0,('DONNEES DE BASE-BASIS GEGEVENS'!$S92*'DONNEES DE BASE-BASIS GEGEVENS'!$S$6),0)</f>
        <v>0</v>
      </c>
      <c r="J92" s="168" t="str">
        <f>IF(B92&gt;0,('DONNEES DE BASE-BASIS GEGEVENS'!S92*H92),"")</f>
        <v/>
      </c>
      <c r="K92" s="103"/>
      <c r="L92" s="167" t="str">
        <f>IF(B92&gt;0,('DONNEES DE BASE-BASIS GEGEVENS'!T92*'DONNEES DE BASE-BASIS GEGEVENS'!$T$6),"")</f>
        <v/>
      </c>
      <c r="M92" s="174" t="str">
        <f>IF(B92&gt;0,('DONNEES DE BASE-BASIS GEGEVENS'!T92*K92),"")</f>
        <v/>
      </c>
      <c r="N92" s="232"/>
      <c r="O92" s="210">
        <f>H92+K92</f>
        <v>0</v>
      </c>
      <c r="P92" s="169" t="str">
        <f>IF('DONNEES DE BASE-BASIS GEGEVENS'!B92&gt;0,('DONNEES DE BASE-BASIS GEGEVENS'!$R92*'DONNEES DE BASE-BASIS GEGEVENS'!$R$6),"")</f>
        <v/>
      </c>
      <c r="Q92" s="170" t="str">
        <f>IF('DONNEES DE BASE-BASIS GEGEVENS'!B92&gt;0,('DONNEES DE BASE-BASIS GEGEVENS'!R92*O92),"")</f>
        <v/>
      </c>
      <c r="R92" s="217"/>
      <c r="S92" s="232"/>
      <c r="T92" s="225" t="str">
        <f>IF('DONNEES DE BASE-BASIS GEGEVENS'!B92&gt;0,(D92*E92)+(H92*I92)+(K92*L92)+(O92*P92),"")</f>
        <v/>
      </c>
    </row>
    <row r="93" spans="1:20" s="1" customFormat="1" ht="17.100000000000001" customHeight="1" x14ac:dyDescent="0.2">
      <c r="A93" s="57">
        <f>'DONNEES DE BASE-BASIS GEGEVENS'!A93</f>
        <v>0</v>
      </c>
      <c r="B93" s="57">
        <f>'DONNEES DE BASE-BASIS GEGEVENS'!B93</f>
        <v>0</v>
      </c>
      <c r="C93" s="100">
        <f>'DONNEES DE BASE-BASIS GEGEVENS'!C93</f>
        <v>0</v>
      </c>
      <c r="D93" s="196" t="str">
        <f>'DONNEES DE BASE-BASIS GEGEVENS'!K93</f>
        <v/>
      </c>
      <c r="E93" s="166">
        <f>'Déclaration-JAN 2018-Aangift'!H93+'Déclaration-JAN 2018-Aangift'!K93</f>
        <v>0</v>
      </c>
      <c r="F93" s="197">
        <f t="shared" si="12"/>
        <v>0</v>
      </c>
      <c r="G93" s="232"/>
      <c r="H93" s="186"/>
      <c r="I93" s="167">
        <f>IF(B93&gt;0,('DONNEES DE BASE-BASIS GEGEVENS'!$S93*'DONNEES DE BASE-BASIS GEGEVENS'!$S$6),0)</f>
        <v>0</v>
      </c>
      <c r="J93" s="168" t="str">
        <f>IF(B93&gt;0,('DONNEES DE BASE-BASIS GEGEVENS'!S93*H93),"")</f>
        <v/>
      </c>
      <c r="K93" s="103"/>
      <c r="L93" s="167" t="str">
        <f>IF(B93&gt;0,('DONNEES DE BASE-BASIS GEGEVENS'!T93*'DONNEES DE BASE-BASIS GEGEVENS'!$T$6),"")</f>
        <v/>
      </c>
      <c r="M93" s="174" t="str">
        <f>IF(B93&gt;0,('DONNEES DE BASE-BASIS GEGEVENS'!T93*K93),"")</f>
        <v/>
      </c>
      <c r="N93" s="232"/>
      <c r="O93" s="210">
        <f>H93+K93</f>
        <v>0</v>
      </c>
      <c r="P93" s="169" t="str">
        <f>IF('DONNEES DE BASE-BASIS GEGEVENS'!B93&gt;0,('DONNEES DE BASE-BASIS GEGEVENS'!$R93*'DONNEES DE BASE-BASIS GEGEVENS'!$R$6),"")</f>
        <v/>
      </c>
      <c r="Q93" s="170" t="str">
        <f>IF('DONNEES DE BASE-BASIS GEGEVENS'!B93&gt;0,('DONNEES DE BASE-BASIS GEGEVENS'!R93*O93),"")</f>
        <v/>
      </c>
      <c r="R93" s="217"/>
      <c r="S93" s="232"/>
      <c r="T93" s="225" t="str">
        <f>IF('DONNEES DE BASE-BASIS GEGEVENS'!B93&gt;0,(D93*E93)+(H93*I93)+(K93*L93)+(O93*P93),"")</f>
        <v/>
      </c>
    </row>
    <row r="94" spans="1:20" s="1" customFormat="1" ht="17.100000000000001" customHeight="1" x14ac:dyDescent="0.2">
      <c r="A94" s="57">
        <f>'DONNEES DE BASE-BASIS GEGEVENS'!A94</f>
        <v>0</v>
      </c>
      <c r="B94" s="57">
        <f>'DONNEES DE BASE-BASIS GEGEVENS'!B94</f>
        <v>0</v>
      </c>
      <c r="C94" s="100">
        <f>'DONNEES DE BASE-BASIS GEGEVENS'!C94</f>
        <v>0</v>
      </c>
      <c r="D94" s="196" t="str">
        <f>'DONNEES DE BASE-BASIS GEGEVENS'!K94</f>
        <v/>
      </c>
      <c r="E94" s="166">
        <f>'Déclaration-JAN 2018-Aangift'!H94+'Déclaration-JAN 2018-Aangift'!K94</f>
        <v>0</v>
      </c>
      <c r="F94" s="197">
        <f t="shared" si="12"/>
        <v>0</v>
      </c>
      <c r="G94" s="232"/>
      <c r="H94" s="186"/>
      <c r="I94" s="167">
        <f>IF(B94&gt;0,('DONNEES DE BASE-BASIS GEGEVENS'!$S94*'DONNEES DE BASE-BASIS GEGEVENS'!$S$6),0)</f>
        <v>0</v>
      </c>
      <c r="J94" s="168" t="str">
        <f>IF(B94&gt;0,('DONNEES DE BASE-BASIS GEGEVENS'!S94*H94),"")</f>
        <v/>
      </c>
      <c r="K94" s="103"/>
      <c r="L94" s="167" t="str">
        <f>IF(B94&gt;0,('DONNEES DE BASE-BASIS GEGEVENS'!T94*'DONNEES DE BASE-BASIS GEGEVENS'!$T$6),"")</f>
        <v/>
      </c>
      <c r="M94" s="174" t="str">
        <f>IF(B94&gt;0,('DONNEES DE BASE-BASIS GEGEVENS'!T94*K94),"")</f>
        <v/>
      </c>
      <c r="N94" s="232"/>
      <c r="O94" s="210">
        <f>H94+K94</f>
        <v>0</v>
      </c>
      <c r="P94" s="169" t="str">
        <f>IF('DONNEES DE BASE-BASIS GEGEVENS'!B94&gt;0,('DONNEES DE BASE-BASIS GEGEVENS'!$R94*'DONNEES DE BASE-BASIS GEGEVENS'!$R$6),"")</f>
        <v/>
      </c>
      <c r="Q94" s="170" t="str">
        <f>IF('DONNEES DE BASE-BASIS GEGEVENS'!B94&gt;0,('DONNEES DE BASE-BASIS GEGEVENS'!R94*O94),"")</f>
        <v/>
      </c>
      <c r="R94" s="217"/>
      <c r="S94" s="232"/>
      <c r="T94" s="225" t="str">
        <f>IF('DONNEES DE BASE-BASIS GEGEVENS'!B94&gt;0,(D94*E94)+(H94*I94)+(K94*L94)+(O94*P94),"")</f>
        <v/>
      </c>
    </row>
    <row r="95" spans="1:20" ht="17.100000000000001" customHeight="1" x14ac:dyDescent="0.2">
      <c r="A95" s="95" t="s">
        <v>156</v>
      </c>
      <c r="B95" s="75"/>
      <c r="C95" s="101"/>
      <c r="D95" s="194"/>
      <c r="E95" s="98"/>
      <c r="F95" s="199"/>
      <c r="G95" s="234"/>
      <c r="H95" s="185"/>
      <c r="I95" s="71"/>
      <c r="J95" s="72"/>
      <c r="K95" s="102"/>
      <c r="L95" s="94"/>
      <c r="M95" s="94"/>
      <c r="N95" s="234"/>
      <c r="O95" s="209"/>
      <c r="P95" s="94"/>
      <c r="Q95" s="94"/>
      <c r="R95" s="94"/>
      <c r="S95" s="234"/>
      <c r="T95" s="225"/>
    </row>
    <row r="96" spans="1:20" ht="17.100000000000001" customHeight="1" x14ac:dyDescent="0.2">
      <c r="A96" s="57">
        <f>'DONNEES DE BASE-BASIS GEGEVENS'!A96</f>
        <v>74</v>
      </c>
      <c r="B96" s="60">
        <f>'DONNEES DE BASE-BASIS GEGEVENS'!B96</f>
        <v>58.5</v>
      </c>
      <c r="C96" s="100">
        <f>'DONNEES DE BASE-BASIS GEGEVENS'!C96</f>
        <v>20</v>
      </c>
      <c r="D96" s="196">
        <f>'DONNEES DE BASE-BASIS GEGEVENS'!K96</f>
        <v>7.899780000000001E-4</v>
      </c>
      <c r="E96" s="166">
        <f>'Déclaration-JAN 2018-Aangift'!H96+'Déclaration-JAN 2018-Aangift'!K96</f>
        <v>0</v>
      </c>
      <c r="F96" s="197">
        <f t="shared" ref="F96:F116" si="14">(B96/1000)*E96</f>
        <v>0</v>
      </c>
      <c r="G96" s="232"/>
      <c r="H96" s="187"/>
      <c r="I96" s="167">
        <f>IF(B96&gt;0,('DONNEES DE BASE-BASIS GEGEVENS'!$S96*'DONNEES DE BASE-BASIS GEGEVENS'!$S$6),0)</f>
        <v>1.34125E-3</v>
      </c>
      <c r="J96" s="168">
        <f>IF(B96&gt;0,('DONNEES DE BASE-BASIS GEGEVENS'!S96*H96),"")</f>
        <v>0</v>
      </c>
      <c r="K96" s="104"/>
      <c r="L96" s="167">
        <f>IF(B96&gt;0,('DONNEES DE BASE-BASIS GEGEVENS'!T96*'DONNEES DE BASE-BASIS GEGEVENS'!$T$6),"")</f>
        <v>2.03E-4</v>
      </c>
      <c r="M96" s="174">
        <f>IF(B96&gt;0,('DONNEES DE BASE-BASIS GEGEVENS'!T96*K96),"")</f>
        <v>0</v>
      </c>
      <c r="N96" s="232"/>
      <c r="O96" s="210">
        <f t="shared" ref="O96:O112" si="15">H96+K96</f>
        <v>0</v>
      </c>
      <c r="P96" s="169">
        <f>IF('DONNEES DE BASE-BASIS GEGEVENS'!B96&gt;0,('DONNEES DE BASE-BASIS GEGEVENS'!$R96*'DONNEES DE BASE-BASIS GEGEVENS'!$R$6),"")</f>
        <v>3.9500000000000003E-6</v>
      </c>
      <c r="Q96" s="170">
        <f>IF('DONNEES DE BASE-BASIS GEGEVENS'!B96&gt;0,('DONNEES DE BASE-BASIS GEGEVENS'!R96*O96),"")</f>
        <v>0</v>
      </c>
      <c r="R96" s="217">
        <f>(O96*($R$7/'DONNEES DE BASE-BASIS GEGEVENS'!P96))</f>
        <v>0</v>
      </c>
      <c r="S96" s="232"/>
      <c r="T96" s="225">
        <f>IF('DONNEES DE BASE-BASIS GEGEVENS'!B96&gt;0,(D96*E96)+(H96*I96)+(K96*L96)+(O96*P96),"")</f>
        <v>0</v>
      </c>
    </row>
    <row r="97" spans="1:20" ht="17.100000000000001" customHeight="1" x14ac:dyDescent="0.2">
      <c r="A97" s="57">
        <f>'DONNEES DE BASE-BASIS GEGEVENS'!A97</f>
        <v>75</v>
      </c>
      <c r="B97" s="60">
        <f>'DONNEES DE BASE-BASIS GEGEVENS'!B97</f>
        <v>70</v>
      </c>
      <c r="C97" s="100">
        <f>'DONNEES DE BASE-BASIS GEGEVENS'!C97</f>
        <v>30</v>
      </c>
      <c r="D97" s="196">
        <f>'DONNEES DE BASE-BASIS GEGEVENS'!K97</f>
        <v>9.360280000000001E-4</v>
      </c>
      <c r="E97" s="166">
        <f>'Déclaration-JAN 2018-Aangift'!H97+'Déclaration-JAN 2018-Aangift'!K97</f>
        <v>0</v>
      </c>
      <c r="F97" s="197">
        <f t="shared" si="14"/>
        <v>0</v>
      </c>
      <c r="G97" s="232"/>
      <c r="H97" s="187"/>
      <c r="I97" s="167">
        <f>IF(B97&gt;0,('DONNEES DE BASE-BASIS GEGEVENS'!$S97*'DONNEES DE BASE-BASIS GEGEVENS'!$S$6),0)</f>
        <v>1.34125E-3</v>
      </c>
      <c r="J97" s="168">
        <f>IF(B97&gt;0,('DONNEES DE BASE-BASIS GEGEVENS'!S97*H97),"")</f>
        <v>0</v>
      </c>
      <c r="K97" s="104"/>
      <c r="L97" s="167">
        <f>IF(B97&gt;0,('DONNEES DE BASE-BASIS GEGEVENS'!T97*'DONNEES DE BASE-BASIS GEGEVENS'!$T$6),"")</f>
        <v>2.03E-4</v>
      </c>
      <c r="M97" s="174">
        <f>IF(B97&gt;0,('DONNEES DE BASE-BASIS GEGEVENS'!T97*K97),"")</f>
        <v>0</v>
      </c>
      <c r="N97" s="232"/>
      <c r="O97" s="210">
        <f t="shared" si="15"/>
        <v>0</v>
      </c>
      <c r="P97" s="169">
        <f>IF('DONNEES DE BASE-BASIS GEGEVENS'!B97&gt;0,('DONNEES DE BASE-BASIS GEGEVENS'!$R97*'DONNEES DE BASE-BASIS GEGEVENS'!$R$6),"")</f>
        <v>3.9500000000000003E-6</v>
      </c>
      <c r="Q97" s="170">
        <f>IF('DONNEES DE BASE-BASIS GEGEVENS'!B97&gt;0,('DONNEES DE BASE-BASIS GEGEVENS'!R97*O97),"")</f>
        <v>0</v>
      </c>
      <c r="R97" s="217">
        <f>(O97*($R$7/'DONNEES DE BASE-BASIS GEGEVENS'!P97))</f>
        <v>0</v>
      </c>
      <c r="S97" s="232"/>
      <c r="T97" s="225">
        <f>IF('DONNEES DE BASE-BASIS GEGEVENS'!B97&gt;0,(D97*E97)+(H97*I97)+(K97*L97)+(O97*P97),"")</f>
        <v>0</v>
      </c>
    </row>
    <row r="98" spans="1:20" ht="17.100000000000001" customHeight="1" x14ac:dyDescent="0.2">
      <c r="A98" s="57">
        <f>'DONNEES DE BASE-BASIS GEGEVENS'!A98</f>
        <v>76</v>
      </c>
      <c r="B98" s="60">
        <f>'DONNEES DE BASE-BASIS GEGEVENS'!B98</f>
        <v>82.5</v>
      </c>
      <c r="C98" s="100">
        <f>'DONNEES DE BASE-BASIS GEGEVENS'!C98</f>
        <v>40</v>
      </c>
      <c r="D98" s="196">
        <f>'DONNEES DE BASE-BASIS GEGEVENS'!K98</f>
        <v>1.094778E-3</v>
      </c>
      <c r="E98" s="166">
        <f>'Déclaration-JAN 2018-Aangift'!H98+'Déclaration-JAN 2018-Aangift'!K98</f>
        <v>0</v>
      </c>
      <c r="F98" s="197">
        <f t="shared" si="14"/>
        <v>0</v>
      </c>
      <c r="G98" s="232"/>
      <c r="H98" s="187"/>
      <c r="I98" s="167">
        <f>IF(B98&gt;0,('DONNEES DE BASE-BASIS GEGEVENS'!$S98*'DONNEES DE BASE-BASIS GEGEVENS'!$S$6),0)</f>
        <v>1.34125E-3</v>
      </c>
      <c r="J98" s="168">
        <f>IF(B98&gt;0,('DONNEES DE BASE-BASIS GEGEVENS'!S98*H98),"")</f>
        <v>0</v>
      </c>
      <c r="K98" s="104"/>
      <c r="L98" s="167">
        <f>IF(B98&gt;0,('DONNEES DE BASE-BASIS GEGEVENS'!T98*'DONNEES DE BASE-BASIS GEGEVENS'!$T$6),"")</f>
        <v>2.03E-4</v>
      </c>
      <c r="M98" s="174">
        <f>IF(B98&gt;0,('DONNEES DE BASE-BASIS GEGEVENS'!T98*K98),"")</f>
        <v>0</v>
      </c>
      <c r="N98" s="232"/>
      <c r="O98" s="210">
        <f t="shared" si="15"/>
        <v>0</v>
      </c>
      <c r="P98" s="169">
        <f>IF('DONNEES DE BASE-BASIS GEGEVENS'!B98&gt;0,('DONNEES DE BASE-BASIS GEGEVENS'!$R98*'DONNEES DE BASE-BASIS GEGEVENS'!$R$6),"")</f>
        <v>3.9500000000000003E-6</v>
      </c>
      <c r="Q98" s="170">
        <f>IF('DONNEES DE BASE-BASIS GEGEVENS'!B98&gt;0,('DONNEES DE BASE-BASIS GEGEVENS'!R98*O98),"")</f>
        <v>0</v>
      </c>
      <c r="R98" s="217">
        <f>(O98*($R$7/'DONNEES DE BASE-BASIS GEGEVENS'!P98))</f>
        <v>0</v>
      </c>
      <c r="S98" s="232"/>
      <c r="T98" s="225">
        <f>IF('DONNEES DE BASE-BASIS GEGEVENS'!B98&gt;0,(D98*E98)+(H98*I98)+(K98*L98)+(O98*P98),"")</f>
        <v>0</v>
      </c>
    </row>
    <row r="99" spans="1:20" ht="17.100000000000001" customHeight="1" x14ac:dyDescent="0.2">
      <c r="A99" s="57">
        <f>'DONNEES DE BASE-BASIS GEGEVENS'!A99</f>
        <v>77</v>
      </c>
      <c r="B99" s="60">
        <f>'DONNEES DE BASE-BASIS GEGEVENS'!B99</f>
        <v>90</v>
      </c>
      <c r="C99" s="100">
        <f>'DONNEES DE BASE-BASIS GEGEVENS'!C99</f>
        <v>50</v>
      </c>
      <c r="D99" s="196">
        <f>'DONNEES DE BASE-BASIS GEGEVENS'!K99</f>
        <v>1.2341279999999999E-3</v>
      </c>
      <c r="E99" s="166">
        <f>'Déclaration-JAN 2018-Aangift'!H99+'Déclaration-JAN 2018-Aangift'!K99</f>
        <v>0</v>
      </c>
      <c r="F99" s="197">
        <f t="shared" si="14"/>
        <v>0</v>
      </c>
      <c r="G99" s="232"/>
      <c r="H99" s="187"/>
      <c r="I99" s="167">
        <f>IF(B99&gt;0,('DONNEES DE BASE-BASIS GEGEVENS'!$S99*'DONNEES DE BASE-BASIS GEGEVENS'!$S$6),0)</f>
        <v>1.34125E-3</v>
      </c>
      <c r="J99" s="168">
        <f>IF(B99&gt;0,('DONNEES DE BASE-BASIS GEGEVENS'!S99*H99),"")</f>
        <v>0</v>
      </c>
      <c r="K99" s="104"/>
      <c r="L99" s="167">
        <f>IF(B99&gt;0,('DONNEES DE BASE-BASIS GEGEVENS'!T99*'DONNEES DE BASE-BASIS GEGEVENS'!$T$6),"")</f>
        <v>2.03E-4</v>
      </c>
      <c r="M99" s="174">
        <f>IF(B99&gt;0,('DONNEES DE BASE-BASIS GEGEVENS'!T99*K99),"")</f>
        <v>0</v>
      </c>
      <c r="N99" s="232"/>
      <c r="O99" s="210">
        <f t="shared" si="15"/>
        <v>0</v>
      </c>
      <c r="P99" s="169">
        <f>IF('DONNEES DE BASE-BASIS GEGEVENS'!B99&gt;0,('DONNEES DE BASE-BASIS GEGEVENS'!$R99*'DONNEES DE BASE-BASIS GEGEVENS'!$R$6),"")</f>
        <v>3.9500000000000003E-6</v>
      </c>
      <c r="Q99" s="170">
        <f>IF('DONNEES DE BASE-BASIS GEGEVENS'!B99&gt;0,('DONNEES DE BASE-BASIS GEGEVENS'!R99*O99),"")</f>
        <v>0</v>
      </c>
      <c r="R99" s="217">
        <f>(O99*($R$7/'DONNEES DE BASE-BASIS GEGEVENS'!P99))</f>
        <v>0</v>
      </c>
      <c r="S99" s="232"/>
      <c r="T99" s="225">
        <f>IF('DONNEES DE BASE-BASIS GEGEVENS'!B99&gt;0,(D99*E99)+(H99*I99)+(K99*L99)+(O99*P99),"")</f>
        <v>0</v>
      </c>
    </row>
    <row r="100" spans="1:20" ht="17.100000000000001" customHeight="1" x14ac:dyDescent="0.2">
      <c r="A100" s="57">
        <f>'DONNEES DE BASE-BASIS GEGEVENS'!A100</f>
        <v>78</v>
      </c>
      <c r="B100" s="60">
        <f>'DONNEES DE BASE-BASIS GEGEVENS'!B100</f>
        <v>125</v>
      </c>
      <c r="C100" s="100">
        <f>'DONNEES DE BASE-BASIS GEGEVENS'!C100</f>
        <v>100</v>
      </c>
      <c r="D100" s="196">
        <f>'DONNEES DE BASE-BASIS GEGEVENS'!K100</f>
        <v>1.6967816000000001E-3</v>
      </c>
      <c r="E100" s="166">
        <f>'Déclaration-JAN 2018-Aangift'!H100+'Déclaration-JAN 2018-Aangift'!K100</f>
        <v>0</v>
      </c>
      <c r="F100" s="197">
        <f t="shared" si="14"/>
        <v>0</v>
      </c>
      <c r="G100" s="232"/>
      <c r="H100" s="187"/>
      <c r="I100" s="167">
        <f>IF(B100&gt;0,('DONNEES DE BASE-BASIS GEGEVENS'!$S100*'DONNEES DE BASE-BASIS GEGEVENS'!$S$6),0)</f>
        <v>1.34125E-3</v>
      </c>
      <c r="J100" s="168">
        <f>IF(B100&gt;0,('DONNEES DE BASE-BASIS GEGEVENS'!S100*H100),"")</f>
        <v>0</v>
      </c>
      <c r="K100" s="104"/>
      <c r="L100" s="167">
        <f>IF(B100&gt;0,('DONNEES DE BASE-BASIS GEGEVENS'!T100*'DONNEES DE BASE-BASIS GEGEVENS'!$T$6),"")</f>
        <v>2.03E-4</v>
      </c>
      <c r="M100" s="174">
        <f>IF(B100&gt;0,('DONNEES DE BASE-BASIS GEGEVENS'!T100*K100),"")</f>
        <v>0</v>
      </c>
      <c r="N100" s="232"/>
      <c r="O100" s="210">
        <f t="shared" si="15"/>
        <v>0</v>
      </c>
      <c r="P100" s="169">
        <f>IF('DONNEES DE BASE-BASIS GEGEVENS'!B100&gt;0,('DONNEES DE BASE-BASIS GEGEVENS'!$R100*'DONNEES DE BASE-BASIS GEGEVENS'!$R$6),"")</f>
        <v>3.9500000000000003E-6</v>
      </c>
      <c r="Q100" s="170">
        <f>IF('DONNEES DE BASE-BASIS GEGEVENS'!B100&gt;0,('DONNEES DE BASE-BASIS GEGEVENS'!R100*O100),"")</f>
        <v>0</v>
      </c>
      <c r="R100" s="217">
        <f>(O100*($R$7/'DONNEES DE BASE-BASIS GEGEVENS'!P100))</f>
        <v>0</v>
      </c>
      <c r="S100" s="232"/>
      <c r="T100" s="225">
        <f>IF('DONNEES DE BASE-BASIS GEGEVENS'!B100&gt;0,(D100*E100)+(H100*I100)+(K100*L100)+(O100*P100),"")</f>
        <v>0</v>
      </c>
    </row>
    <row r="101" spans="1:20" ht="17.100000000000001" customHeight="1" x14ac:dyDescent="0.2">
      <c r="A101" s="57">
        <f>'DONNEES DE BASE-BASIS GEGEVENS'!A101</f>
        <v>79</v>
      </c>
      <c r="B101" s="60">
        <f>'DONNEES DE BASE-BASIS GEGEVENS'!B101</f>
        <v>280</v>
      </c>
      <c r="C101" s="100">
        <f>'DONNEES DE BASE-BASIS GEGEVENS'!C101</f>
        <v>200</v>
      </c>
      <c r="D101" s="196">
        <f>'DONNEES DE BASE-BASIS GEGEVENS'!K101</f>
        <v>3.6652816E-3</v>
      </c>
      <c r="E101" s="166">
        <f>'Déclaration-JAN 2018-Aangift'!H101+'Déclaration-JAN 2018-Aangift'!K101</f>
        <v>0</v>
      </c>
      <c r="F101" s="197">
        <f t="shared" si="14"/>
        <v>0</v>
      </c>
      <c r="G101" s="232"/>
      <c r="H101" s="187"/>
      <c r="I101" s="167">
        <f>IF(B101&gt;0,('DONNEES DE BASE-BASIS GEGEVENS'!$S101*'DONNEES DE BASE-BASIS GEGEVENS'!$S$6),0)</f>
        <v>2.6825E-3</v>
      </c>
      <c r="J101" s="168">
        <f>IF(B101&gt;0,('DONNEES DE BASE-BASIS GEGEVENS'!S101*H101),"")</f>
        <v>0</v>
      </c>
      <c r="K101" s="104"/>
      <c r="L101" s="167">
        <f>IF(B101&gt;0,('DONNEES DE BASE-BASIS GEGEVENS'!T101*'DONNEES DE BASE-BASIS GEGEVENS'!$T$6),"")</f>
        <v>4.06E-4</v>
      </c>
      <c r="M101" s="174">
        <f>IF(B101&gt;0,('DONNEES DE BASE-BASIS GEGEVENS'!T101*K101),"")</f>
        <v>0</v>
      </c>
      <c r="N101" s="232"/>
      <c r="O101" s="210">
        <f t="shared" si="15"/>
        <v>0</v>
      </c>
      <c r="P101" s="169">
        <f>IF('DONNEES DE BASE-BASIS GEGEVENS'!B101&gt;0,('DONNEES DE BASE-BASIS GEGEVENS'!$R101*'DONNEES DE BASE-BASIS GEGEVENS'!$R$6),"")</f>
        <v>7.9000000000000006E-6</v>
      </c>
      <c r="Q101" s="170">
        <f>IF('DONNEES DE BASE-BASIS GEGEVENS'!B101&gt;0,('DONNEES DE BASE-BASIS GEGEVENS'!R101*O101),"")</f>
        <v>0</v>
      </c>
      <c r="R101" s="217">
        <f>(O101*($R$7/'DONNEES DE BASE-BASIS GEGEVENS'!P101))</f>
        <v>0</v>
      </c>
      <c r="S101" s="232"/>
      <c r="T101" s="225">
        <f>IF('DONNEES DE BASE-BASIS GEGEVENS'!B101&gt;0,(D101*E101)+(H101*I101)+(K101*L101)+(O101*P101),"")</f>
        <v>0</v>
      </c>
    </row>
    <row r="102" spans="1:20" ht="17.100000000000001" customHeight="1" x14ac:dyDescent="0.2">
      <c r="A102" s="57">
        <f>'DONNEES DE BASE-BASIS GEGEVENS'!A102</f>
        <v>80</v>
      </c>
      <c r="B102" s="60">
        <f>'DONNEES DE BASE-BASIS GEGEVENS'!B102</f>
        <v>440</v>
      </c>
      <c r="C102" s="100">
        <f>'DONNEES DE BASE-BASIS GEGEVENS'!C102</f>
        <v>350</v>
      </c>
      <c r="D102" s="196">
        <f>'DONNEES DE BASE-BASIS GEGEVENS'!K102</f>
        <v>5.6972816000000004E-3</v>
      </c>
      <c r="E102" s="166">
        <f>'Déclaration-JAN 2018-Aangift'!H102+'Déclaration-JAN 2018-Aangift'!K102</f>
        <v>0</v>
      </c>
      <c r="F102" s="197">
        <f t="shared" si="14"/>
        <v>0</v>
      </c>
      <c r="G102" s="232"/>
      <c r="H102" s="187"/>
      <c r="I102" s="167">
        <f>IF(B102&gt;0,('DONNEES DE BASE-BASIS GEGEVENS'!$S102*'DONNEES DE BASE-BASIS GEGEVENS'!$S$6),0)</f>
        <v>3.8321428571428573E-3</v>
      </c>
      <c r="J102" s="168">
        <f>IF(B102&gt;0,('DONNEES DE BASE-BASIS GEGEVENS'!S102*H102),"")</f>
        <v>0</v>
      </c>
      <c r="K102" s="104"/>
      <c r="L102" s="167">
        <f>IF(B102&gt;0,('DONNEES DE BASE-BASIS GEGEVENS'!T102*'DONNEES DE BASE-BASIS GEGEVENS'!$T$6),"")</f>
        <v>5.8E-4</v>
      </c>
      <c r="M102" s="174">
        <f>IF(B102&gt;0,('DONNEES DE BASE-BASIS GEGEVENS'!T102*K102),"")</f>
        <v>0</v>
      </c>
      <c r="N102" s="232"/>
      <c r="O102" s="210">
        <f t="shared" si="15"/>
        <v>0</v>
      </c>
      <c r="P102" s="169">
        <f>IF('DONNEES DE BASE-BASIS GEGEVENS'!B102&gt;0,('DONNEES DE BASE-BASIS GEGEVENS'!$R102*'DONNEES DE BASE-BASIS GEGEVENS'!$R$6),"")</f>
        <v>1.1285714285714287E-5</v>
      </c>
      <c r="Q102" s="170">
        <f>IF('DONNEES DE BASE-BASIS GEGEVENS'!B102&gt;0,('DONNEES DE BASE-BASIS GEGEVENS'!R102*O102),"")</f>
        <v>0</v>
      </c>
      <c r="R102" s="217">
        <f>(O102*($R$7/'DONNEES DE BASE-BASIS GEGEVENS'!P102))</f>
        <v>0</v>
      </c>
      <c r="S102" s="232"/>
      <c r="T102" s="225">
        <f>IF('DONNEES DE BASE-BASIS GEGEVENS'!B102&gt;0,(D102*E102)+(H102*I102)+(K102*L102)+(O102*P102),"")</f>
        <v>0</v>
      </c>
    </row>
    <row r="103" spans="1:20" ht="17.100000000000001" customHeight="1" x14ac:dyDescent="0.2">
      <c r="A103" s="57">
        <f>'DONNEES DE BASE-BASIS GEGEVENS'!A103</f>
        <v>81</v>
      </c>
      <c r="B103" s="60">
        <f>'DONNEES DE BASE-BASIS GEGEVENS'!B103</f>
        <v>450</v>
      </c>
      <c r="C103" s="100">
        <f>'DONNEES DE BASE-BASIS GEGEVENS'!C103</f>
        <v>500</v>
      </c>
      <c r="D103" s="196">
        <f>'DONNEES DE BASE-BASIS GEGEVENS'!K103</f>
        <v>5.9083223999999998E-3</v>
      </c>
      <c r="E103" s="166">
        <f>'Déclaration-JAN 2018-Aangift'!H103+'Déclaration-JAN 2018-Aangift'!K103</f>
        <v>0</v>
      </c>
      <c r="F103" s="197">
        <f t="shared" si="14"/>
        <v>0</v>
      </c>
      <c r="G103" s="232"/>
      <c r="H103" s="187"/>
      <c r="I103" s="167">
        <f>IF(B103&gt;0,('DONNEES DE BASE-BASIS GEGEVENS'!$S103*'DONNEES DE BASE-BASIS GEGEVENS'!$S$6),0)</f>
        <v>4.4708333333333336E-3</v>
      </c>
      <c r="J103" s="168">
        <f>IF(B103&gt;0,('DONNEES DE BASE-BASIS GEGEVENS'!S103*H103),"")</f>
        <v>0</v>
      </c>
      <c r="K103" s="104"/>
      <c r="L103" s="167">
        <f>IF(B103&gt;0,('DONNEES DE BASE-BASIS GEGEVENS'!T103*'DONNEES DE BASE-BASIS GEGEVENS'!$T$6),"")</f>
        <v>6.7666666666666678E-4</v>
      </c>
      <c r="M103" s="174">
        <f>IF(B103&gt;0,('DONNEES DE BASE-BASIS GEGEVENS'!T103*K103),"")</f>
        <v>0</v>
      </c>
      <c r="N103" s="232"/>
      <c r="O103" s="210">
        <f t="shared" si="15"/>
        <v>0</v>
      </c>
      <c r="P103" s="169">
        <f>IF('DONNEES DE BASE-BASIS GEGEVENS'!B103&gt;0,('DONNEES DE BASE-BASIS GEGEVENS'!$R103*'DONNEES DE BASE-BASIS GEGEVENS'!$R$6),"")</f>
        <v>1.3166666666666669E-5</v>
      </c>
      <c r="Q103" s="170">
        <f>IF('DONNEES DE BASE-BASIS GEGEVENS'!B103&gt;0,('DONNEES DE BASE-BASIS GEGEVENS'!R103*O103),"")</f>
        <v>0</v>
      </c>
      <c r="R103" s="217">
        <f>(O103*($R$7/'DONNEES DE BASE-BASIS GEGEVENS'!P103))</f>
        <v>0</v>
      </c>
      <c r="S103" s="232"/>
      <c r="T103" s="225">
        <f>IF('DONNEES DE BASE-BASIS GEGEVENS'!B103&gt;0,(D103*E103)+(H103*I103)+(K103*L103)+(O103*P103),"")</f>
        <v>0</v>
      </c>
    </row>
    <row r="104" spans="1:20" ht="17.100000000000001" customHeight="1" x14ac:dyDescent="0.2">
      <c r="A104" s="57">
        <f>'DONNEES DE BASE-BASIS GEGEVENS'!A104</f>
        <v>82</v>
      </c>
      <c r="B104" s="60">
        <f>'DONNEES DE BASE-BASIS GEGEVENS'!B104</f>
        <v>540</v>
      </c>
      <c r="C104" s="100">
        <f>'DONNEES DE BASE-BASIS GEGEVENS'!C104</f>
        <v>700</v>
      </c>
      <c r="D104" s="196">
        <f>'DONNEES DE BASE-BASIS GEGEVENS'!K104</f>
        <v>7.0513224000000006E-3</v>
      </c>
      <c r="E104" s="166">
        <f>'Déclaration-JAN 2018-Aangift'!H104+'Déclaration-JAN 2018-Aangift'!K104</f>
        <v>0</v>
      </c>
      <c r="F104" s="197">
        <f t="shared" si="14"/>
        <v>0</v>
      </c>
      <c r="G104" s="232"/>
      <c r="H104" s="187"/>
      <c r="I104" s="167">
        <f>IF(B104&gt;0,('DONNEES DE BASE-BASIS GEGEVENS'!$S104*'DONNEES DE BASE-BASIS GEGEVENS'!$S$6),0)</f>
        <v>4.4708333333333336E-3</v>
      </c>
      <c r="J104" s="168">
        <f>IF(B104&gt;0,('DONNEES DE BASE-BASIS GEGEVENS'!S104*H104),"")</f>
        <v>0</v>
      </c>
      <c r="K104" s="104"/>
      <c r="L104" s="167">
        <f>IF(B104&gt;0,('DONNEES DE BASE-BASIS GEGEVENS'!T104*'DONNEES DE BASE-BASIS GEGEVENS'!$T$6),"")</f>
        <v>6.7666666666666678E-4</v>
      </c>
      <c r="M104" s="174">
        <f>IF(B104&gt;0,('DONNEES DE BASE-BASIS GEGEVENS'!T104*K104),"")</f>
        <v>0</v>
      </c>
      <c r="N104" s="232"/>
      <c r="O104" s="210">
        <f t="shared" si="15"/>
        <v>0</v>
      </c>
      <c r="P104" s="169">
        <f>IF('DONNEES DE BASE-BASIS GEGEVENS'!B104&gt;0,('DONNEES DE BASE-BASIS GEGEVENS'!$R104*'DONNEES DE BASE-BASIS GEGEVENS'!$R$6),"")</f>
        <v>1.3166666666666669E-5</v>
      </c>
      <c r="Q104" s="170">
        <f>IF('DONNEES DE BASE-BASIS GEGEVENS'!B104&gt;0,('DONNEES DE BASE-BASIS GEGEVENS'!R104*O104),"")</f>
        <v>0</v>
      </c>
      <c r="R104" s="217">
        <f>(O104*($R$7/'DONNEES DE BASE-BASIS GEGEVENS'!P104))</f>
        <v>0</v>
      </c>
      <c r="S104" s="232"/>
      <c r="T104" s="225">
        <f>IF('DONNEES DE BASE-BASIS GEGEVENS'!B104&gt;0,(D104*E104)+(H104*I104)+(K104*L104)+(O104*P104),"")</f>
        <v>0</v>
      </c>
    </row>
    <row r="105" spans="1:20" ht="17.100000000000001" customHeight="1" x14ac:dyDescent="0.2">
      <c r="A105" s="57">
        <f>'DONNEES DE BASE-BASIS GEGEVENS'!A105</f>
        <v>83</v>
      </c>
      <c r="B105" s="60">
        <f>'DONNEES DE BASE-BASIS GEGEVENS'!B105</f>
        <v>580</v>
      </c>
      <c r="C105" s="100">
        <f>'DONNEES DE BASE-BASIS GEGEVENS'!C105</f>
        <v>1000</v>
      </c>
      <c r="D105" s="196">
        <f>'DONNEES DE BASE-BASIS GEGEVENS'!K105</f>
        <v>7.5593223999999995E-3</v>
      </c>
      <c r="E105" s="166">
        <f>'Déclaration-JAN 2018-Aangift'!H105+'Déclaration-JAN 2018-Aangift'!K105</f>
        <v>0</v>
      </c>
      <c r="F105" s="197">
        <f t="shared" si="14"/>
        <v>0</v>
      </c>
      <c r="G105" s="232"/>
      <c r="H105" s="187"/>
      <c r="I105" s="167">
        <f>IF(B105&gt;0,('DONNEES DE BASE-BASIS GEGEVENS'!$S105*'DONNEES DE BASE-BASIS GEGEVENS'!$S$6),0)</f>
        <v>5.588541666666667E-3</v>
      </c>
      <c r="J105" s="168">
        <f>IF(B105&gt;0,('DONNEES DE BASE-BASIS GEGEVENS'!S105*H105),"")</f>
        <v>0</v>
      </c>
      <c r="K105" s="104"/>
      <c r="L105" s="167">
        <f>IF(B105&gt;0,('DONNEES DE BASE-BASIS GEGEVENS'!T105*'DONNEES DE BASE-BASIS GEGEVENS'!$T$6),"")</f>
        <v>8.4583333333333342E-4</v>
      </c>
      <c r="M105" s="174">
        <f>IF(B105&gt;0,('DONNEES DE BASE-BASIS GEGEVENS'!T105*K105),"")</f>
        <v>0</v>
      </c>
      <c r="N105" s="232"/>
      <c r="O105" s="210">
        <f t="shared" si="15"/>
        <v>0</v>
      </c>
      <c r="P105" s="169">
        <f>IF('DONNEES DE BASE-BASIS GEGEVENS'!B105&gt;0,('DONNEES DE BASE-BASIS GEGEVENS'!$R105*'DONNEES DE BASE-BASIS GEGEVENS'!$R$6),"")</f>
        <v>1.6458333333333335E-5</v>
      </c>
      <c r="Q105" s="170">
        <f>IF('DONNEES DE BASE-BASIS GEGEVENS'!B105&gt;0,('DONNEES DE BASE-BASIS GEGEVENS'!R105*O105),"")</f>
        <v>0</v>
      </c>
      <c r="R105" s="217">
        <f>(O105*($R$7/'DONNEES DE BASE-BASIS GEGEVENS'!P105))</f>
        <v>0</v>
      </c>
      <c r="S105" s="232"/>
      <c r="T105" s="225">
        <f>IF('DONNEES DE BASE-BASIS GEGEVENS'!B105&gt;0,(D105*E105)+(H105*I105)+(K105*L105)+(O105*P105),"")</f>
        <v>0</v>
      </c>
    </row>
    <row r="106" spans="1:20" ht="17.100000000000001" customHeight="1" x14ac:dyDescent="0.2">
      <c r="A106" s="57">
        <f>'DONNEES DE BASE-BASIS GEGEVENS'!A106</f>
        <v>84</v>
      </c>
      <c r="B106" s="60">
        <f>'DONNEES DE BASE-BASIS GEGEVENS'!B106</f>
        <v>700</v>
      </c>
      <c r="C106" s="100">
        <f>'DONNEES DE BASE-BASIS GEGEVENS'!C106</f>
        <v>1500</v>
      </c>
      <c r="D106" s="196">
        <f>'DONNEES DE BASE-BASIS GEGEVENS'!K106</f>
        <v>9.0221199999999981E-3</v>
      </c>
      <c r="E106" s="166">
        <f>'Déclaration-JAN 2018-Aangift'!H106+'Déclaration-JAN 2018-Aangift'!K106</f>
        <v>0</v>
      </c>
      <c r="F106" s="197">
        <f t="shared" si="14"/>
        <v>0</v>
      </c>
      <c r="G106" s="232"/>
      <c r="H106" s="187"/>
      <c r="I106" s="167">
        <f>IF(B106&gt;0,('DONNEES DE BASE-BASIS GEGEVENS'!$S106*'DONNEES DE BASE-BASIS GEGEVENS'!$S$6),0)</f>
        <v>1.2773809523809526E-2</v>
      </c>
      <c r="J106" s="168">
        <f>IF(B106&gt;0,('DONNEES DE BASE-BASIS GEGEVENS'!S106*H106),"")</f>
        <v>0</v>
      </c>
      <c r="K106" s="104"/>
      <c r="L106" s="167">
        <f>IF(B106&gt;0,('DONNEES DE BASE-BASIS GEGEVENS'!T106*'DONNEES DE BASE-BASIS GEGEVENS'!$T$6),"")</f>
        <v>1.9333333333333338E-3</v>
      </c>
      <c r="M106" s="174">
        <f>IF(B106&gt;0,('DONNEES DE BASE-BASIS GEGEVENS'!T106*K106),"")</f>
        <v>0</v>
      </c>
      <c r="N106" s="232"/>
      <c r="O106" s="210">
        <f t="shared" si="15"/>
        <v>0</v>
      </c>
      <c r="P106" s="169">
        <f>IF('DONNEES DE BASE-BASIS GEGEVENS'!B106&gt;0,('DONNEES DE BASE-BASIS GEGEVENS'!$R106*'DONNEES DE BASE-BASIS GEGEVENS'!$R$6),"")</f>
        <v>3.7619047619047621E-5</v>
      </c>
      <c r="Q106" s="170">
        <f>IF('DONNEES DE BASE-BASIS GEGEVENS'!B106&gt;0,('DONNEES DE BASE-BASIS GEGEVENS'!R106*O106),"")</f>
        <v>0</v>
      </c>
      <c r="R106" s="217">
        <f>(O106*($R$7/'DONNEES DE BASE-BASIS GEGEVENS'!P106))</f>
        <v>0</v>
      </c>
      <c r="S106" s="232"/>
      <c r="T106" s="225">
        <f>IF('DONNEES DE BASE-BASIS GEGEVENS'!B106&gt;0,(D106*E106)+(H106*I106)+(K106*L106)+(O106*P106),"")</f>
        <v>0</v>
      </c>
    </row>
    <row r="107" spans="1:20" ht="17.100000000000001" customHeight="1" x14ac:dyDescent="0.2">
      <c r="A107" s="57">
        <v>203</v>
      </c>
      <c r="B107" s="60">
        <v>850</v>
      </c>
      <c r="C107" s="100">
        <v>1750</v>
      </c>
      <c r="D107" s="196">
        <f>'DONNEES DE BASE-BASIS GEGEVENS'!K107</f>
        <v>1.0927119999999999E-2</v>
      </c>
      <c r="E107" s="166">
        <f>'Déclaration-JAN 2018-Aangift'!H107+'Déclaration-JAN 2018-Aangift'!K107</f>
        <v>0</v>
      </c>
      <c r="F107" s="197">
        <f>(B107/1000)*E107</f>
        <v>0</v>
      </c>
      <c r="G107" s="232"/>
      <c r="H107" s="187"/>
      <c r="I107" s="167">
        <f>IF(B107&gt;0,('DONNEES DE BASE-BASIS GEGEVENS'!$S107*'DONNEES DE BASE-BASIS GEGEVENS'!$S$6),0)</f>
        <v>1.3412500000000001E-2</v>
      </c>
      <c r="J107" s="168">
        <f>IF(B107&gt;0,('DONNEES DE BASE-BASIS GEGEVENS'!S107*H107),"")</f>
        <v>0</v>
      </c>
      <c r="K107" s="104"/>
      <c r="L107" s="167">
        <f>IF(B107&gt;0,('DONNEES DE BASE-BASIS GEGEVENS'!T107*'DONNEES DE BASE-BASIS GEGEVENS'!$T$6),"")</f>
        <v>2.0300000000000001E-3</v>
      </c>
      <c r="M107" s="174">
        <f>IF(B107&gt;0,('DONNEES DE BASE-BASIS GEGEVENS'!T107*K107),"")</f>
        <v>0</v>
      </c>
      <c r="N107" s="232"/>
      <c r="O107" s="210">
        <f>H107+K107</f>
        <v>0</v>
      </c>
      <c r="P107" s="169">
        <f>IF('DONNEES DE BASE-BASIS GEGEVENS'!B107&gt;0,('DONNEES DE BASE-BASIS GEGEVENS'!$R107*'DONNEES DE BASE-BASIS GEGEVENS'!$R$6),"")</f>
        <v>3.9499999999999998E-5</v>
      </c>
      <c r="Q107" s="170">
        <f>IF('DONNEES DE BASE-BASIS GEGEVENS'!B107&gt;0,('DONNEES DE BASE-BASIS GEGEVENS'!R107*O107),"")</f>
        <v>0</v>
      </c>
      <c r="R107" s="217">
        <f>(O107*($R$7/'DONNEES DE BASE-BASIS GEGEVENS'!P107))</f>
        <v>0</v>
      </c>
      <c r="S107" s="232"/>
      <c r="T107" s="225">
        <f>IF('DONNEES DE BASE-BASIS GEGEVENS'!B107&gt;0,(D107*E107)+(H107*I107)+(K107*L107)+(O107*P107),"")</f>
        <v>0</v>
      </c>
    </row>
    <row r="108" spans="1:20" ht="17.100000000000001" customHeight="1" x14ac:dyDescent="0.2">
      <c r="A108" s="57">
        <f>'DONNEES DE BASE-BASIS GEGEVENS'!A108</f>
        <v>85</v>
      </c>
      <c r="B108" s="60">
        <f>'DONNEES DE BASE-BASIS GEGEVENS'!B108</f>
        <v>1300</v>
      </c>
      <c r="C108" s="100">
        <f>'DONNEES DE BASE-BASIS GEGEVENS'!C108</f>
        <v>2000</v>
      </c>
      <c r="D108" s="196">
        <f>'DONNEES DE BASE-BASIS GEGEVENS'!K108</f>
        <v>1.664212E-2</v>
      </c>
      <c r="E108" s="166">
        <f>'Déclaration-JAN 2018-Aangift'!H108+'Déclaration-JAN 2018-Aangift'!K108</f>
        <v>0</v>
      </c>
      <c r="F108" s="197">
        <f t="shared" si="14"/>
        <v>0</v>
      </c>
      <c r="G108" s="232"/>
      <c r="H108" s="187"/>
      <c r="I108" s="167">
        <f>IF(B108&gt;0,('DONNEES DE BASE-BASIS GEGEVENS'!$S108*'DONNEES DE BASE-BASIS GEGEVENS'!$S$6),0)</f>
        <v>1.3412500000000001E-2</v>
      </c>
      <c r="J108" s="168">
        <f>IF(B108&gt;0,('DONNEES DE BASE-BASIS GEGEVENS'!S108*H108),"")</f>
        <v>0</v>
      </c>
      <c r="K108" s="104"/>
      <c r="L108" s="167">
        <f>IF(B108&gt;0,('DONNEES DE BASE-BASIS GEGEVENS'!T108*'DONNEES DE BASE-BASIS GEGEVENS'!$T$6),"")</f>
        <v>2.0300000000000001E-3</v>
      </c>
      <c r="M108" s="174">
        <f>IF(B108&gt;0,('DONNEES DE BASE-BASIS GEGEVENS'!T108*K108),"")</f>
        <v>0</v>
      </c>
      <c r="N108" s="232"/>
      <c r="O108" s="210">
        <f t="shared" si="15"/>
        <v>0</v>
      </c>
      <c r="P108" s="169">
        <f>IF('DONNEES DE BASE-BASIS GEGEVENS'!B108&gt;0,('DONNEES DE BASE-BASIS GEGEVENS'!$R108*'DONNEES DE BASE-BASIS GEGEVENS'!$R$6),"")</f>
        <v>3.9499999999999998E-5</v>
      </c>
      <c r="Q108" s="170">
        <f>IF('DONNEES DE BASE-BASIS GEGEVENS'!B108&gt;0,('DONNEES DE BASE-BASIS GEGEVENS'!R108*O108),"")</f>
        <v>0</v>
      </c>
      <c r="R108" s="217">
        <f>(O108*($R$7/'DONNEES DE BASE-BASIS GEGEVENS'!P108))</f>
        <v>0</v>
      </c>
      <c r="S108" s="232"/>
      <c r="T108" s="225">
        <f>IF('DONNEES DE BASE-BASIS GEGEVENS'!B108&gt;0,(D108*E108)+(H108*I108)+(K108*L108)+(O108*P108),"")</f>
        <v>0</v>
      </c>
    </row>
    <row r="109" spans="1:20" ht="17.100000000000001" customHeight="1" x14ac:dyDescent="0.2">
      <c r="A109" s="57">
        <f>'DONNEES DE BASE-BASIS GEGEVENS'!A109</f>
        <v>86</v>
      </c>
      <c r="B109" s="60">
        <f>'DONNEES DE BASE-BASIS GEGEVENS'!B109</f>
        <v>1650</v>
      </c>
      <c r="C109" s="100">
        <f>'DONNEES DE BASE-BASIS GEGEVENS'!C109</f>
        <v>2500</v>
      </c>
      <c r="D109" s="196">
        <f>'DONNEES DE BASE-BASIS GEGEVENS'!K109</f>
        <v>2.1087119999999997E-2</v>
      </c>
      <c r="E109" s="166">
        <f>'Déclaration-JAN 2018-Aangift'!H109+'Déclaration-JAN 2018-Aangift'!K109</f>
        <v>0</v>
      </c>
      <c r="F109" s="197">
        <f t="shared" si="14"/>
        <v>0</v>
      </c>
      <c r="G109" s="232"/>
      <c r="H109" s="187"/>
      <c r="I109" s="167">
        <f>IF(B109&gt;0,('DONNEES DE BASE-BASIS GEGEVENS'!$S109*'DONNEES DE BASE-BASIS GEGEVENS'!$S$6),0)</f>
        <v>1.7883333333333334E-2</v>
      </c>
      <c r="J109" s="168">
        <f>IF(B109&gt;0,('DONNEES DE BASE-BASIS GEGEVENS'!S109*H109),"")</f>
        <v>0</v>
      </c>
      <c r="K109" s="104"/>
      <c r="L109" s="167">
        <f>IF(B109&gt;0,('DONNEES DE BASE-BASIS GEGEVENS'!T109*'DONNEES DE BASE-BASIS GEGEVENS'!$T$6),"")</f>
        <v>2.7066666666666671E-3</v>
      </c>
      <c r="M109" s="174">
        <f>IF(B109&gt;0,('DONNEES DE BASE-BASIS GEGEVENS'!T109*K109),"")</f>
        <v>0</v>
      </c>
      <c r="N109" s="232"/>
      <c r="O109" s="210">
        <f t="shared" si="15"/>
        <v>0</v>
      </c>
      <c r="P109" s="169">
        <f>IF('DONNEES DE BASE-BASIS GEGEVENS'!B109&gt;0,('DONNEES DE BASE-BASIS GEGEVENS'!$R109*'DONNEES DE BASE-BASIS GEGEVENS'!$R$6),"")</f>
        <v>5.2666666666666675E-5</v>
      </c>
      <c r="Q109" s="170">
        <f>IF('DONNEES DE BASE-BASIS GEGEVENS'!B109&gt;0,('DONNEES DE BASE-BASIS GEGEVENS'!R109*O109),"")</f>
        <v>0</v>
      </c>
      <c r="R109" s="217">
        <f>(O109*($R$7/'DONNEES DE BASE-BASIS GEGEVENS'!P109))</f>
        <v>0</v>
      </c>
      <c r="S109" s="232"/>
      <c r="T109" s="225">
        <f>IF('DONNEES DE BASE-BASIS GEGEVENS'!B109&gt;0,(D109*E109)+(H109*I109)+(K109*L109)+(O109*P109),"")</f>
        <v>0</v>
      </c>
    </row>
    <row r="110" spans="1:20" ht="17.100000000000001" customHeight="1" x14ac:dyDescent="0.2">
      <c r="A110" s="57">
        <f>'DONNEES DE BASE-BASIS GEGEVENS'!A110</f>
        <v>87</v>
      </c>
      <c r="B110" s="60">
        <f>'DONNEES DE BASE-BASIS GEGEVENS'!B110</f>
        <v>1750</v>
      </c>
      <c r="C110" s="100">
        <f>'DONNEES DE BASE-BASIS GEGEVENS'!C110</f>
        <v>3000</v>
      </c>
      <c r="D110" s="196">
        <f>'DONNEES DE BASE-BASIS GEGEVENS'!K110</f>
        <v>2.2357119999999998E-2</v>
      </c>
      <c r="E110" s="166">
        <f>'Déclaration-JAN 2018-Aangift'!H110+'Déclaration-JAN 2018-Aangift'!K110</f>
        <v>0</v>
      </c>
      <c r="F110" s="197">
        <f t="shared" si="14"/>
        <v>0</v>
      </c>
      <c r="G110" s="232"/>
      <c r="H110" s="187"/>
      <c r="I110" s="167">
        <f>IF(B110&gt;0,('DONNEES DE BASE-BASIS GEGEVENS'!$S110*'DONNEES DE BASE-BASIS GEGEVENS'!$S$6),0)</f>
        <v>1.7883333333333334E-2</v>
      </c>
      <c r="J110" s="168">
        <f>IF(B110&gt;0,('DONNEES DE BASE-BASIS GEGEVENS'!S110*H110),"")</f>
        <v>0</v>
      </c>
      <c r="K110" s="104"/>
      <c r="L110" s="167">
        <f>IF(B110&gt;0,('DONNEES DE BASE-BASIS GEGEVENS'!T110*'DONNEES DE BASE-BASIS GEGEVENS'!$T$6),"")</f>
        <v>2.7066666666666671E-3</v>
      </c>
      <c r="M110" s="174">
        <f>IF(B110&gt;0,('DONNEES DE BASE-BASIS GEGEVENS'!T110*K110),"")</f>
        <v>0</v>
      </c>
      <c r="N110" s="232"/>
      <c r="O110" s="210">
        <f t="shared" si="15"/>
        <v>0</v>
      </c>
      <c r="P110" s="169">
        <f>IF('DONNEES DE BASE-BASIS GEGEVENS'!B110&gt;0,('DONNEES DE BASE-BASIS GEGEVENS'!$R110*'DONNEES DE BASE-BASIS GEGEVENS'!$R$6),"")</f>
        <v>5.2666666666666675E-5</v>
      </c>
      <c r="Q110" s="170">
        <f>IF('DONNEES DE BASE-BASIS GEGEVENS'!B110&gt;0,('DONNEES DE BASE-BASIS GEGEVENS'!R110*O110),"")</f>
        <v>0</v>
      </c>
      <c r="R110" s="217">
        <f>(O110*($R$7/'DONNEES DE BASE-BASIS GEGEVENS'!P110))</f>
        <v>0</v>
      </c>
      <c r="S110" s="232"/>
      <c r="T110" s="225">
        <f>IF('DONNEES DE BASE-BASIS GEGEVENS'!B110&gt;0,(D110*E110)+(H110*I110)+(K110*L110)+(O110*P110),"")</f>
        <v>0</v>
      </c>
    </row>
    <row r="111" spans="1:20" ht="17.100000000000001" customHeight="1" x14ac:dyDescent="0.2">
      <c r="A111" s="57">
        <f>'DONNEES DE BASE-BASIS GEGEVENS'!A111</f>
        <v>88</v>
      </c>
      <c r="B111" s="60">
        <f>'DONNEES DE BASE-BASIS GEGEVENS'!B111</f>
        <v>2985</v>
      </c>
      <c r="C111" s="100">
        <f>'DONNEES DE BASE-BASIS GEGEVENS'!C111</f>
        <v>4500</v>
      </c>
      <c r="D111" s="196">
        <f>'DONNEES DE BASE-BASIS GEGEVENS'!K111</f>
        <v>3.8041619999999998E-2</v>
      </c>
      <c r="E111" s="166">
        <f>'Déclaration-JAN 2018-Aangift'!H111+'Déclaration-JAN 2018-Aangift'!K111</f>
        <v>0</v>
      </c>
      <c r="F111" s="197">
        <f t="shared" si="14"/>
        <v>0</v>
      </c>
      <c r="G111" s="232"/>
      <c r="H111" s="187"/>
      <c r="I111" s="167">
        <f>IF(B111&gt;0,('DONNEES DE BASE-BASIS GEGEVENS'!$S111*'DONNEES DE BASE-BASIS GEGEVENS'!$S$6),0)</f>
        <v>1.7883333333333334E-2</v>
      </c>
      <c r="J111" s="168">
        <f>IF(B111&gt;0,('DONNEES DE BASE-BASIS GEGEVENS'!S111*H111),"")</f>
        <v>0</v>
      </c>
      <c r="K111" s="104"/>
      <c r="L111" s="167">
        <f>IF(B111&gt;0,('DONNEES DE BASE-BASIS GEGEVENS'!T111*'DONNEES DE BASE-BASIS GEGEVENS'!$T$6),"")</f>
        <v>2.7066666666666671E-3</v>
      </c>
      <c r="M111" s="174">
        <f>IF(B111&gt;0,('DONNEES DE BASE-BASIS GEGEVENS'!T111*K111),"")</f>
        <v>0</v>
      </c>
      <c r="N111" s="232"/>
      <c r="O111" s="210">
        <f t="shared" si="15"/>
        <v>0</v>
      </c>
      <c r="P111" s="169">
        <f>IF('DONNEES DE BASE-BASIS GEGEVENS'!B111&gt;0,('DONNEES DE BASE-BASIS GEGEVENS'!$R111*'DONNEES DE BASE-BASIS GEGEVENS'!$R$6),"")</f>
        <v>5.2666666666666675E-5</v>
      </c>
      <c r="Q111" s="170">
        <f>IF('DONNEES DE BASE-BASIS GEGEVENS'!B111&gt;0,('DONNEES DE BASE-BASIS GEGEVENS'!R111*O111),"")</f>
        <v>0</v>
      </c>
      <c r="R111" s="217">
        <f>(O111*($R$7/'DONNEES DE BASE-BASIS GEGEVENS'!P111))</f>
        <v>0</v>
      </c>
      <c r="S111" s="232"/>
      <c r="T111" s="225">
        <f>IF('DONNEES DE BASE-BASIS GEGEVENS'!B111&gt;0,(D111*E111)+(H111*I111)+(K111*L111)+(O111*P111),"")</f>
        <v>0</v>
      </c>
    </row>
    <row r="112" spans="1:20" ht="17.100000000000001" customHeight="1" x14ac:dyDescent="0.2">
      <c r="A112" s="57">
        <f>'DONNEES DE BASE-BASIS GEGEVENS'!A112</f>
        <v>216</v>
      </c>
      <c r="B112" s="60">
        <f>'DONNEES DE BASE-BASIS GEGEVENS'!B112</f>
        <v>3800</v>
      </c>
      <c r="C112" s="100">
        <f>'DONNEES DE BASE-BASIS GEGEVENS'!C112</f>
        <v>6000</v>
      </c>
      <c r="D112" s="196">
        <f>'DONNEES DE BASE-BASIS GEGEVENS'!K112</f>
        <v>4.8392119999999997E-2</v>
      </c>
      <c r="E112" s="166">
        <f>'Déclaration-JAN 2018-Aangift'!H112+'Déclaration-JAN 2018-Aangift'!K112</f>
        <v>0</v>
      </c>
      <c r="F112" s="197">
        <f t="shared" si="14"/>
        <v>0</v>
      </c>
      <c r="G112" s="232"/>
      <c r="H112" s="187"/>
      <c r="I112" s="167">
        <f>IF(B112&gt;0,('DONNEES DE BASE-BASIS GEGEVENS'!$S112*'DONNEES DE BASE-BASIS GEGEVENS'!$S$6),0)</f>
        <v>2.6825000000000002E-2</v>
      </c>
      <c r="J112" s="168">
        <f>IF(B112&gt;0,('DONNEES DE BASE-BASIS GEGEVENS'!S112*H112),"")</f>
        <v>0</v>
      </c>
      <c r="K112" s="104"/>
      <c r="L112" s="167">
        <f>IF(B112&gt;0,('DONNEES DE BASE-BASIS GEGEVENS'!T112*'DONNEES DE BASE-BASIS GEGEVENS'!$T$6),"")</f>
        <v>4.0600000000000002E-3</v>
      </c>
      <c r="M112" s="174">
        <f>IF(B112&gt;0,('DONNEES DE BASE-BASIS GEGEVENS'!T112*K112),"")</f>
        <v>0</v>
      </c>
      <c r="N112" s="232"/>
      <c r="O112" s="210">
        <f t="shared" si="15"/>
        <v>0</v>
      </c>
      <c r="P112" s="169">
        <f>IF('DONNEES DE BASE-BASIS GEGEVENS'!B112&gt;0,('DONNEES DE BASE-BASIS GEGEVENS'!$R112*'DONNEES DE BASE-BASIS GEGEVENS'!$R$6),"")</f>
        <v>7.8999999999999996E-5</v>
      </c>
      <c r="Q112" s="170">
        <f>IF('DONNEES DE BASE-BASIS GEGEVENS'!B112&gt;0,('DONNEES DE BASE-BASIS GEGEVENS'!R112*O112),"")</f>
        <v>0</v>
      </c>
      <c r="R112" s="217">
        <f>(O112*($R$7/'DONNEES DE BASE-BASIS GEGEVENS'!P112))</f>
        <v>0</v>
      </c>
      <c r="S112" s="232"/>
      <c r="T112" s="225">
        <f>IF('DONNEES DE BASE-BASIS GEGEVENS'!B112&gt;0,(D112*E112)+(H112*I112)+(K112*L112)+(O112*P112),"")</f>
        <v>0</v>
      </c>
    </row>
    <row r="113" spans="1:21" ht="17.100000000000001" customHeight="1" x14ac:dyDescent="0.2">
      <c r="A113" s="57">
        <f>'DONNEES DE BASE-BASIS GEGEVENS'!A113</f>
        <v>0</v>
      </c>
      <c r="B113" s="60">
        <f>'DONNEES DE BASE-BASIS GEGEVENS'!B113</f>
        <v>0</v>
      </c>
      <c r="C113" s="100">
        <f>'DONNEES DE BASE-BASIS GEGEVENS'!C113</f>
        <v>0</v>
      </c>
      <c r="D113" s="196" t="str">
        <f>'DONNEES DE BASE-BASIS GEGEVENS'!K113</f>
        <v/>
      </c>
      <c r="E113" s="166">
        <f>'Déclaration-JAN 2018-Aangift'!H113+'Déclaration-JAN 2018-Aangift'!K113</f>
        <v>0</v>
      </c>
      <c r="F113" s="197">
        <f t="shared" si="14"/>
        <v>0</v>
      </c>
      <c r="G113" s="232"/>
      <c r="H113" s="186"/>
      <c r="I113" s="167">
        <f>IF(B113&gt;0,('DONNEES DE BASE-BASIS GEGEVENS'!$S113*'DONNEES DE BASE-BASIS GEGEVENS'!$S$6),0)</f>
        <v>0</v>
      </c>
      <c r="J113" s="168" t="str">
        <f>IF(B113&gt;0,('DONNEES DE BASE-BASIS GEGEVENS'!S113*H113),"")</f>
        <v/>
      </c>
      <c r="K113" s="103"/>
      <c r="L113" s="167" t="str">
        <f>IF(B113&gt;0,('DONNEES DE BASE-BASIS GEGEVENS'!T113*'DONNEES DE BASE-BASIS GEGEVENS'!$T$6),"")</f>
        <v/>
      </c>
      <c r="M113" s="174" t="str">
        <f>IF(B113&gt;0,('DONNEES DE BASE-BASIS GEGEVENS'!T113*K113),"")</f>
        <v/>
      </c>
      <c r="N113" s="232"/>
      <c r="O113" s="210"/>
      <c r="P113" s="169" t="str">
        <f>IF('DONNEES DE BASE-BASIS GEGEVENS'!B113&gt;0,('DONNEES DE BASE-BASIS GEGEVENS'!$R113*'DONNEES DE BASE-BASIS GEGEVENS'!$R$6),"")</f>
        <v/>
      </c>
      <c r="Q113" s="170" t="str">
        <f>IF('DONNEES DE BASE-BASIS GEGEVENS'!B113&gt;0,('DONNEES DE BASE-BASIS GEGEVENS'!R113*O113),"")</f>
        <v/>
      </c>
      <c r="R113" s="217"/>
      <c r="S113" s="232"/>
      <c r="T113" s="225" t="str">
        <f>IF('DONNEES DE BASE-BASIS GEGEVENS'!B113&gt;0,(D113*E113)+(H113*I113)+(K113*L113)+(O113*P113),"")</f>
        <v/>
      </c>
    </row>
    <row r="114" spans="1:21" ht="17.100000000000001" customHeight="1" x14ac:dyDescent="0.2">
      <c r="A114" s="57">
        <f>'DONNEES DE BASE-BASIS GEGEVENS'!A114</f>
        <v>0</v>
      </c>
      <c r="B114" s="60">
        <f>'DONNEES DE BASE-BASIS GEGEVENS'!B114</f>
        <v>0</v>
      </c>
      <c r="C114" s="100">
        <f>'DONNEES DE BASE-BASIS GEGEVENS'!C114</f>
        <v>0</v>
      </c>
      <c r="D114" s="196" t="str">
        <f>'DONNEES DE BASE-BASIS GEGEVENS'!K114</f>
        <v/>
      </c>
      <c r="E114" s="166">
        <f>'Déclaration-JAN 2018-Aangift'!H114+'Déclaration-JAN 2018-Aangift'!K114</f>
        <v>0</v>
      </c>
      <c r="F114" s="197">
        <f t="shared" si="14"/>
        <v>0</v>
      </c>
      <c r="G114" s="232"/>
      <c r="H114" s="186"/>
      <c r="I114" s="167">
        <f>IF(B114&gt;0,('DONNEES DE BASE-BASIS GEGEVENS'!$S114*'DONNEES DE BASE-BASIS GEGEVENS'!$S$6),0)</f>
        <v>0</v>
      </c>
      <c r="J114" s="168" t="str">
        <f>IF(B114&gt;0,('DONNEES DE BASE-BASIS GEGEVENS'!S114*H114),"")</f>
        <v/>
      </c>
      <c r="K114" s="103"/>
      <c r="L114" s="167" t="str">
        <f>IF(B114&gt;0,('DONNEES DE BASE-BASIS GEGEVENS'!T114*'DONNEES DE BASE-BASIS GEGEVENS'!$T$6),"")</f>
        <v/>
      </c>
      <c r="M114" s="174" t="str">
        <f>IF(B114&gt;0,('DONNEES DE BASE-BASIS GEGEVENS'!T114*K114),"")</f>
        <v/>
      </c>
      <c r="N114" s="232"/>
      <c r="O114" s="210"/>
      <c r="P114" s="169" t="str">
        <f>IF('DONNEES DE BASE-BASIS GEGEVENS'!B114&gt;0,('DONNEES DE BASE-BASIS GEGEVENS'!$R114*'DONNEES DE BASE-BASIS GEGEVENS'!$R$6),"")</f>
        <v/>
      </c>
      <c r="Q114" s="170" t="str">
        <f>IF('DONNEES DE BASE-BASIS GEGEVENS'!B114&gt;0,('DONNEES DE BASE-BASIS GEGEVENS'!R114*O114),"")</f>
        <v/>
      </c>
      <c r="R114" s="217"/>
      <c r="S114" s="232"/>
      <c r="T114" s="225" t="str">
        <f>IF('DONNEES DE BASE-BASIS GEGEVENS'!B114&gt;0,(D114*E114)+(H114*I114)+(K114*L114)+(O114*P114),"")</f>
        <v/>
      </c>
    </row>
    <row r="115" spans="1:21" ht="17.100000000000001" customHeight="1" x14ac:dyDescent="0.2">
      <c r="A115" s="57">
        <f>'DONNEES DE BASE-BASIS GEGEVENS'!A115</f>
        <v>0</v>
      </c>
      <c r="B115" s="60">
        <f>'DONNEES DE BASE-BASIS GEGEVENS'!B115</f>
        <v>0</v>
      </c>
      <c r="C115" s="100">
        <f>'DONNEES DE BASE-BASIS GEGEVENS'!C115</f>
        <v>0</v>
      </c>
      <c r="D115" s="196" t="str">
        <f>'DONNEES DE BASE-BASIS GEGEVENS'!K115</f>
        <v/>
      </c>
      <c r="E115" s="166">
        <f>'Déclaration-JAN 2018-Aangift'!H115+'Déclaration-JAN 2018-Aangift'!K115</f>
        <v>0</v>
      </c>
      <c r="F115" s="197">
        <f t="shared" si="14"/>
        <v>0</v>
      </c>
      <c r="G115" s="232"/>
      <c r="H115" s="186"/>
      <c r="I115" s="167">
        <f>IF(B115&gt;0,('DONNEES DE BASE-BASIS GEGEVENS'!$S115*'DONNEES DE BASE-BASIS GEGEVENS'!$S$6),0)</f>
        <v>0</v>
      </c>
      <c r="J115" s="168" t="str">
        <f>IF(B115&gt;0,('DONNEES DE BASE-BASIS GEGEVENS'!S115*H115),"")</f>
        <v/>
      </c>
      <c r="K115" s="103"/>
      <c r="L115" s="167" t="str">
        <f>IF(B115&gt;0,('DONNEES DE BASE-BASIS GEGEVENS'!T115*'DONNEES DE BASE-BASIS GEGEVENS'!$T$6),"")</f>
        <v/>
      </c>
      <c r="M115" s="174" t="str">
        <f>IF(B115&gt;0,('DONNEES DE BASE-BASIS GEGEVENS'!T115*K115),"")</f>
        <v/>
      </c>
      <c r="N115" s="232"/>
      <c r="O115" s="210"/>
      <c r="P115" s="169" t="str">
        <f>IF('DONNEES DE BASE-BASIS GEGEVENS'!B115&gt;0,('DONNEES DE BASE-BASIS GEGEVENS'!$R115*'DONNEES DE BASE-BASIS GEGEVENS'!$R$6),"")</f>
        <v/>
      </c>
      <c r="Q115" s="170" t="str">
        <f>IF('DONNEES DE BASE-BASIS GEGEVENS'!B115&gt;0,('DONNEES DE BASE-BASIS GEGEVENS'!R115*O115),"")</f>
        <v/>
      </c>
      <c r="R115" s="217"/>
      <c r="S115" s="232"/>
      <c r="T115" s="225" t="str">
        <f>IF('DONNEES DE BASE-BASIS GEGEVENS'!B115&gt;0,(D115*E115)+(H115*I115)+(K115*L115)+(O115*P115),"")</f>
        <v/>
      </c>
    </row>
    <row r="116" spans="1:21" ht="17.100000000000001" customHeight="1" x14ac:dyDescent="0.2">
      <c r="A116" s="57">
        <f>'DONNEES DE BASE-BASIS GEGEVENS'!A116</f>
        <v>0</v>
      </c>
      <c r="B116" s="60">
        <f>'DONNEES DE BASE-BASIS GEGEVENS'!B116</f>
        <v>0</v>
      </c>
      <c r="C116" s="100">
        <f>'DONNEES DE BASE-BASIS GEGEVENS'!C116</f>
        <v>0</v>
      </c>
      <c r="D116" s="196" t="str">
        <f>'DONNEES DE BASE-BASIS GEGEVENS'!K116</f>
        <v/>
      </c>
      <c r="E116" s="166">
        <f>'Déclaration-JAN 2018-Aangift'!H116+'Déclaration-JAN 2018-Aangift'!K116</f>
        <v>0</v>
      </c>
      <c r="F116" s="197">
        <f t="shared" si="14"/>
        <v>0</v>
      </c>
      <c r="G116" s="232"/>
      <c r="H116" s="186"/>
      <c r="I116" s="167">
        <f>IF(B116&gt;0,('DONNEES DE BASE-BASIS GEGEVENS'!$S116*'DONNEES DE BASE-BASIS GEGEVENS'!$S$6),0)</f>
        <v>0</v>
      </c>
      <c r="J116" s="168" t="str">
        <f>IF(B116&gt;0,('DONNEES DE BASE-BASIS GEGEVENS'!S116*H116),"")</f>
        <v/>
      </c>
      <c r="K116" s="103"/>
      <c r="L116" s="167" t="str">
        <f>IF(B116&gt;0,('DONNEES DE BASE-BASIS GEGEVENS'!T116*'DONNEES DE BASE-BASIS GEGEVENS'!$T$6),"")</f>
        <v/>
      </c>
      <c r="M116" s="174" t="str">
        <f>IF(B116&gt;0,('DONNEES DE BASE-BASIS GEGEVENS'!T116*K116),"")</f>
        <v/>
      </c>
      <c r="N116" s="232"/>
      <c r="O116" s="211"/>
      <c r="P116" s="169" t="str">
        <f>IF('DONNEES DE BASE-BASIS GEGEVENS'!B116&gt;0,('DONNEES DE BASE-BASIS GEGEVENS'!$R116*'DONNEES DE BASE-BASIS GEGEVENS'!$R$6),"")</f>
        <v/>
      </c>
      <c r="Q116" s="170" t="str">
        <f>IF('DONNEES DE BASE-BASIS GEGEVENS'!B116&gt;0,('DONNEES DE BASE-BASIS GEGEVENS'!R116*O116),"")</f>
        <v/>
      </c>
      <c r="R116" s="217"/>
      <c r="S116" s="232"/>
      <c r="T116" s="225" t="str">
        <f>IF('DONNEES DE BASE-BASIS GEGEVENS'!B116&gt;0,(D116*E116)+(H116*I116)+(K116*L116)+(O116*P116),"")</f>
        <v/>
      </c>
    </row>
    <row r="117" spans="1:21" ht="17.100000000000001" customHeight="1" x14ac:dyDescent="0.2">
      <c r="A117" s="95"/>
      <c r="B117" s="75"/>
      <c r="C117" s="101"/>
      <c r="D117" s="194"/>
      <c r="E117" s="98"/>
      <c r="F117" s="199"/>
      <c r="G117" s="234"/>
      <c r="H117" s="185"/>
      <c r="I117" s="71"/>
      <c r="J117" s="72"/>
      <c r="K117" s="102"/>
      <c r="L117" s="94"/>
      <c r="M117" s="94"/>
      <c r="N117" s="234"/>
      <c r="O117" s="209"/>
      <c r="P117" s="94"/>
      <c r="Q117" s="94"/>
      <c r="R117" s="94"/>
      <c r="S117" s="234"/>
      <c r="T117" s="225"/>
    </row>
    <row r="118" spans="1:21" ht="17.100000000000001" customHeight="1" x14ac:dyDescent="0.2">
      <c r="A118" s="95" t="s">
        <v>157</v>
      </c>
      <c r="B118" s="75"/>
      <c r="C118" s="101"/>
      <c r="D118" s="199"/>
      <c r="E118" s="199"/>
      <c r="F118" s="199"/>
      <c r="G118" s="235"/>
      <c r="H118" s="185"/>
      <c r="I118" s="71"/>
      <c r="J118" s="72"/>
      <c r="K118" s="102"/>
      <c r="L118" s="94"/>
      <c r="M118" s="94"/>
      <c r="N118" s="235"/>
      <c r="O118" s="209"/>
      <c r="P118" s="94"/>
      <c r="Q118" s="94"/>
      <c r="R118" s="94"/>
      <c r="S118" s="235"/>
      <c r="T118" s="225"/>
    </row>
    <row r="119" spans="1:21" ht="17.100000000000001" customHeight="1" x14ac:dyDescent="0.2">
      <c r="A119" s="85">
        <f>'DONNEES DE BASE-BASIS GEGEVENS'!A119</f>
        <v>89</v>
      </c>
      <c r="B119" s="60">
        <f>'DONNEES DE BASE-BASIS GEGEVENS'!B119</f>
        <v>110</v>
      </c>
      <c r="C119" s="100">
        <f>'DONNEES DE BASE-BASIS GEGEVENS'!C119</f>
        <v>50</v>
      </c>
      <c r="D119" s="196">
        <f>'DONNEES DE BASE-BASIS GEGEVENS'!K119</f>
        <v>6.4619420000000011E-2</v>
      </c>
      <c r="E119" s="166">
        <f>'Déclaration-JAN 2018-Aangift'!H119+'Déclaration-JAN 2018-Aangift'!K119</f>
        <v>0</v>
      </c>
      <c r="F119" s="197">
        <f t="shared" ref="F119:F126" si="16">(B119/1000)*E119</f>
        <v>0</v>
      </c>
      <c r="G119" s="232"/>
      <c r="H119" s="187"/>
      <c r="I119" s="167">
        <f>IF(B119&gt;0,('DONNEES DE BASE-BASIS GEGEVENS'!$S119*'DONNEES DE BASE-BASIS GEGEVENS'!$S$6),0)</f>
        <v>2.6825E-3</v>
      </c>
      <c r="J119" s="168">
        <f>IF(B119&gt;0,('DONNEES DE BASE-BASIS GEGEVENS'!S119*H119),"")</f>
        <v>0</v>
      </c>
      <c r="K119" s="104"/>
      <c r="L119" s="167">
        <f>IF(B119&gt;0,('DONNEES DE BASE-BASIS GEGEVENS'!T119*'DONNEES DE BASE-BASIS GEGEVENS'!$T$6),"")</f>
        <v>4.06E-4</v>
      </c>
      <c r="M119" s="174">
        <f>IF(B119&gt;0,('DONNEES DE BASE-BASIS GEGEVENS'!T119*K119),"")</f>
        <v>0</v>
      </c>
      <c r="N119" s="232"/>
      <c r="O119" s="210">
        <f t="shared" ref="O119:O126" si="17">H119+K119</f>
        <v>0</v>
      </c>
      <c r="P119" s="169">
        <f>IF('DONNEES DE BASE-BASIS GEGEVENS'!B119&gt;0,('DONNEES DE BASE-BASIS GEGEVENS'!$R119*'DONNEES DE BASE-BASIS GEGEVENS'!$R$6),"")</f>
        <v>7.9000000000000006E-6</v>
      </c>
      <c r="Q119" s="170">
        <f>IF('DONNEES DE BASE-BASIS GEGEVENS'!B119&gt;0,('DONNEES DE BASE-BASIS GEGEVENS'!R119*O119),"")</f>
        <v>0</v>
      </c>
      <c r="R119" s="217">
        <f>(O119*($R$7/'DONNEES DE BASE-BASIS GEGEVENS'!P119))</f>
        <v>0</v>
      </c>
      <c r="S119" s="232"/>
      <c r="T119" s="225">
        <f>IF('DONNEES DE BASE-BASIS GEGEVENS'!B119&gt;0,(D119*E119)+(H119*I119)+(K119*L119)+(O119*P119),"")</f>
        <v>0</v>
      </c>
    </row>
    <row r="120" spans="1:21" ht="17.100000000000001" customHeight="1" x14ac:dyDescent="0.2">
      <c r="A120" s="85">
        <f>'DONNEES DE BASE-BASIS GEGEVENS'!A120</f>
        <v>90</v>
      </c>
      <c r="B120" s="60">
        <f>'DONNEES DE BASE-BASIS GEGEVENS'!B120</f>
        <v>375</v>
      </c>
      <c r="C120" s="100">
        <f>'DONNEES DE BASE-BASIS GEGEVENS'!C120</f>
        <v>200</v>
      </c>
      <c r="D120" s="196">
        <f>'DONNEES DE BASE-BASIS GEGEVENS'!K120</f>
        <v>0.21992126000000001</v>
      </c>
      <c r="E120" s="166">
        <f>'Déclaration-JAN 2018-Aangift'!H120+'Déclaration-JAN 2018-Aangift'!K120</f>
        <v>0</v>
      </c>
      <c r="F120" s="197">
        <f t="shared" si="16"/>
        <v>0</v>
      </c>
      <c r="G120" s="232"/>
      <c r="H120" s="187"/>
      <c r="I120" s="167">
        <f>IF(B120&gt;0,('DONNEES DE BASE-BASIS GEGEVENS'!$S120*'DONNEES DE BASE-BASIS GEGEVENS'!$S$6),0)</f>
        <v>2.9805555555555562E-3</v>
      </c>
      <c r="J120" s="168">
        <f>IF(B120&gt;0,('DONNEES DE BASE-BASIS GEGEVENS'!S120*H120),"")</f>
        <v>0</v>
      </c>
      <c r="K120" s="104"/>
      <c r="L120" s="167">
        <f>IF(B120&gt;0,('DONNEES DE BASE-BASIS GEGEVENS'!T120*'DONNEES DE BASE-BASIS GEGEVENS'!$T$6),"")</f>
        <v>4.5111111111111117E-4</v>
      </c>
      <c r="M120" s="174">
        <f>IF(B120&gt;0,('DONNEES DE BASE-BASIS GEGEVENS'!T120*K120),"")</f>
        <v>0</v>
      </c>
      <c r="N120" s="232"/>
      <c r="O120" s="210">
        <f t="shared" si="17"/>
        <v>0</v>
      </c>
      <c r="P120" s="169">
        <f>IF('DONNEES DE BASE-BASIS GEGEVENS'!B120&gt;0,('DONNEES DE BASE-BASIS GEGEVENS'!$R120*'DONNEES DE BASE-BASIS GEGEVENS'!$R$6),"")</f>
        <v>8.7777777777777781E-6</v>
      </c>
      <c r="Q120" s="170">
        <f>IF('DONNEES DE BASE-BASIS GEGEVENS'!B120&gt;0,('DONNEES DE BASE-BASIS GEGEVENS'!R120*O120),"")</f>
        <v>0</v>
      </c>
      <c r="R120" s="217">
        <f>(O120*($R$7/'DONNEES DE BASE-BASIS GEGEVENS'!P120))</f>
        <v>0</v>
      </c>
      <c r="S120" s="232"/>
      <c r="T120" s="225">
        <f>IF('DONNEES DE BASE-BASIS GEGEVENS'!B120&gt;0,(D120*E120)+(H120*I120)+(K120*L120)+(O120*P120),"")</f>
        <v>0</v>
      </c>
    </row>
    <row r="121" spans="1:21" ht="17.100000000000001" customHeight="1" x14ac:dyDescent="0.2">
      <c r="A121" s="85">
        <f>'DONNEES DE BASE-BASIS GEGEVENS'!A121</f>
        <v>91</v>
      </c>
      <c r="B121" s="60">
        <f>'DONNEES DE BASE-BASIS GEGEVENS'!B121</f>
        <v>428</v>
      </c>
      <c r="C121" s="100">
        <f>'DONNEES DE BASE-BASIS GEGEVENS'!C121</f>
        <v>350</v>
      </c>
      <c r="D121" s="196">
        <f>'DONNEES DE BASE-BASIS GEGEVENS'!K121</f>
        <v>0.25086238</v>
      </c>
      <c r="E121" s="166">
        <f>'Déclaration-JAN 2018-Aangift'!H121+'Déclaration-JAN 2018-Aangift'!K121</f>
        <v>0</v>
      </c>
      <c r="F121" s="197">
        <f t="shared" si="16"/>
        <v>0</v>
      </c>
      <c r="G121" s="232"/>
      <c r="H121" s="187"/>
      <c r="I121" s="167">
        <f>IF(B121&gt;0,('DONNEES DE BASE-BASIS GEGEVENS'!$S121*'DONNEES DE BASE-BASIS GEGEVENS'!$S$6),0)</f>
        <v>3.8321428571428573E-3</v>
      </c>
      <c r="J121" s="168">
        <f>IF(B121&gt;0,('DONNEES DE BASE-BASIS GEGEVENS'!S121*H121),"")</f>
        <v>0</v>
      </c>
      <c r="K121" s="104"/>
      <c r="L121" s="167">
        <f>IF(B121&gt;0,('DONNEES DE BASE-BASIS GEGEVENS'!T121*'DONNEES DE BASE-BASIS GEGEVENS'!$T$6),"")</f>
        <v>5.8E-4</v>
      </c>
      <c r="M121" s="174">
        <f>IF(B121&gt;0,('DONNEES DE BASE-BASIS GEGEVENS'!T121*K121),"")</f>
        <v>0</v>
      </c>
      <c r="N121" s="232"/>
      <c r="O121" s="210">
        <f t="shared" si="17"/>
        <v>0</v>
      </c>
      <c r="P121" s="169">
        <f>IF('DONNEES DE BASE-BASIS GEGEVENS'!B121&gt;0,('DONNEES DE BASE-BASIS GEGEVENS'!$R121*'DONNEES DE BASE-BASIS GEGEVENS'!$R$6),"")</f>
        <v>1.1285714285714287E-5</v>
      </c>
      <c r="Q121" s="170">
        <f>IF('DONNEES DE BASE-BASIS GEGEVENS'!B121&gt;0,('DONNEES DE BASE-BASIS GEGEVENS'!R121*O121),"")</f>
        <v>0</v>
      </c>
      <c r="R121" s="217">
        <f>(O121*($R$7/'DONNEES DE BASE-BASIS GEGEVENS'!P121))</f>
        <v>0</v>
      </c>
      <c r="S121" s="232"/>
      <c r="T121" s="225">
        <f>IF('DONNEES DE BASE-BASIS GEGEVENS'!B121&gt;0,(D121*E121)+(H121*I121)+(K121*L121)+(O121*P121),"")</f>
        <v>0</v>
      </c>
    </row>
    <row r="122" spans="1:21" ht="17.100000000000001" customHeight="1" x14ac:dyDescent="0.2">
      <c r="A122" s="85">
        <v>204</v>
      </c>
      <c r="B122" s="60">
        <v>590</v>
      </c>
      <c r="C122" s="100">
        <v>500</v>
      </c>
      <c r="D122" s="196">
        <f>'DONNEES DE BASE-BASIS GEGEVENS'!K122</f>
        <v>0.34508158</v>
      </c>
      <c r="E122" s="166">
        <f>'Déclaration-JAN 2018-Aangift'!H122+'Déclaration-JAN 2018-Aangift'!K122</f>
        <v>0</v>
      </c>
      <c r="F122" s="197">
        <f>(B122/1000)*E122</f>
        <v>0</v>
      </c>
      <c r="G122" s="232"/>
      <c r="H122" s="187"/>
      <c r="I122" s="167">
        <f>IF(B122&gt;0,('DONNEES DE BASE-BASIS GEGEVENS'!$S122*'DONNEES DE BASE-BASIS GEGEVENS'!$S$6),0)</f>
        <v>3.8321428571428573E-3</v>
      </c>
      <c r="J122" s="168">
        <f>IF(B122&gt;0,('DONNEES DE BASE-BASIS GEGEVENS'!S122*H122),"")</f>
        <v>0</v>
      </c>
      <c r="K122" s="104"/>
      <c r="L122" s="167">
        <f>IF(B122&gt;0,('DONNEES DE BASE-BASIS GEGEVENS'!T122*'DONNEES DE BASE-BASIS GEGEVENS'!$T$6),"")</f>
        <v>5.8E-4</v>
      </c>
      <c r="M122" s="174">
        <f>IF(B122&gt;0,('DONNEES DE BASE-BASIS GEGEVENS'!T122*K122),"")</f>
        <v>0</v>
      </c>
      <c r="N122" s="232"/>
      <c r="O122" s="210">
        <f>H122+K122</f>
        <v>0</v>
      </c>
      <c r="P122" s="169">
        <f>IF('DONNEES DE BASE-BASIS GEGEVENS'!B122&gt;0,('DONNEES DE BASE-BASIS GEGEVENS'!$R122*'DONNEES DE BASE-BASIS GEGEVENS'!$R$6),"")</f>
        <v>1.1285714285714287E-5</v>
      </c>
      <c r="Q122" s="170">
        <f>IF('DONNEES DE BASE-BASIS GEGEVENS'!B122&gt;0,('DONNEES DE BASE-BASIS GEGEVENS'!R122*O122),"")</f>
        <v>0</v>
      </c>
      <c r="R122" s="217">
        <f>(O122*($R$7/'DONNEES DE BASE-BASIS GEGEVENS'!P122))</f>
        <v>0</v>
      </c>
      <c r="S122" s="232"/>
      <c r="T122" s="225">
        <f>IF('DONNEES DE BASE-BASIS GEGEVENS'!B122&gt;0,(D122*E122)+(H122*I122)+(K122*L122)+(O122*P122),"")</f>
        <v>0</v>
      </c>
    </row>
    <row r="123" spans="1:21" ht="17.100000000000001" customHeight="1" x14ac:dyDescent="0.2">
      <c r="A123" s="85">
        <f>'DONNEES DE BASE-BASIS GEGEVENS'!A123</f>
        <v>92</v>
      </c>
      <c r="B123" s="60">
        <f>'DONNEES DE BASE-BASIS GEGEVENS'!B123</f>
        <v>715</v>
      </c>
      <c r="C123" s="100">
        <f>'DONNEES DE BASE-BASIS GEGEVENS'!C123</f>
        <v>700</v>
      </c>
      <c r="D123" s="196">
        <f>'DONNEES DE BASE-BASIS GEGEVENS'!K123</f>
        <v>0.41779621999999994</v>
      </c>
      <c r="E123" s="166">
        <f>'Déclaration-JAN 2018-Aangift'!H123+'Déclaration-JAN 2018-Aangift'!K123</f>
        <v>0</v>
      </c>
      <c r="F123" s="197">
        <f t="shared" si="16"/>
        <v>0</v>
      </c>
      <c r="G123" s="232"/>
      <c r="H123" s="187"/>
      <c r="I123" s="167">
        <f>IF(B123&gt;0,('DONNEES DE BASE-BASIS GEGEVENS'!$S123*'DONNEES DE BASE-BASIS GEGEVENS'!$S$6),0)</f>
        <v>4.4708333333333336E-3</v>
      </c>
      <c r="J123" s="168">
        <f>IF(B123&gt;0,('DONNEES DE BASE-BASIS GEGEVENS'!S123*H123),"")</f>
        <v>0</v>
      </c>
      <c r="K123" s="104"/>
      <c r="L123" s="167">
        <f>IF(B123&gt;0,('DONNEES DE BASE-BASIS GEGEVENS'!T123*'DONNEES DE BASE-BASIS GEGEVENS'!$T$6),"")</f>
        <v>6.7666666666666678E-4</v>
      </c>
      <c r="M123" s="174">
        <f>IF(B123&gt;0,('DONNEES DE BASE-BASIS GEGEVENS'!T123*K123),"")</f>
        <v>0</v>
      </c>
      <c r="N123" s="232"/>
      <c r="O123" s="210">
        <f t="shared" si="17"/>
        <v>0</v>
      </c>
      <c r="P123" s="169">
        <f>IF('DONNEES DE BASE-BASIS GEGEVENS'!B123&gt;0,('DONNEES DE BASE-BASIS GEGEVENS'!$R123*'DONNEES DE BASE-BASIS GEGEVENS'!$R$6),"")</f>
        <v>1.3166666666666669E-5</v>
      </c>
      <c r="Q123" s="170">
        <f>IF('DONNEES DE BASE-BASIS GEGEVENS'!B123&gt;0,('DONNEES DE BASE-BASIS GEGEVENS'!R123*O123),"")</f>
        <v>0</v>
      </c>
      <c r="R123" s="217">
        <f>(O123*($R$7/'DONNEES DE BASE-BASIS GEGEVENS'!P123))</f>
        <v>0</v>
      </c>
      <c r="S123" s="232"/>
      <c r="T123" s="225">
        <f>IF('DONNEES DE BASE-BASIS GEGEVENS'!B123&gt;0,(D123*E123)+(H123*I123)+(K123*L123)+(O123*P123),"")</f>
        <v>0</v>
      </c>
    </row>
    <row r="124" spans="1:21" ht="17.100000000000001" customHeight="1" x14ac:dyDescent="0.2">
      <c r="A124" s="85">
        <f>'DONNEES DE BASE-BASIS GEGEVENS'!A124</f>
        <v>93</v>
      </c>
      <c r="B124" s="60">
        <f>'DONNEES DE BASE-BASIS GEGEVENS'!B124</f>
        <v>900</v>
      </c>
      <c r="C124" s="100">
        <f>'DONNEES DE BASE-BASIS GEGEVENS'!C124</f>
        <v>1000</v>
      </c>
      <c r="D124" s="196">
        <f>'DONNEES DE BASE-BASIS GEGEVENS'!K124</f>
        <v>0.52539221999999997</v>
      </c>
      <c r="E124" s="166">
        <f>'Déclaration-JAN 2018-Aangift'!H124+'Déclaration-JAN 2018-Aangift'!K124</f>
        <v>0</v>
      </c>
      <c r="F124" s="197">
        <f t="shared" si="16"/>
        <v>0</v>
      </c>
      <c r="G124" s="232"/>
      <c r="H124" s="187"/>
      <c r="I124" s="167">
        <f>IF(B124&gt;0,('DONNEES DE BASE-BASIS GEGEVENS'!$S124*'DONNEES DE BASE-BASIS GEGEVENS'!$S$6),0)</f>
        <v>1.073E-2</v>
      </c>
      <c r="J124" s="168">
        <f>IF(B124&gt;0,('DONNEES DE BASE-BASIS GEGEVENS'!S124*H124),"")</f>
        <v>0</v>
      </c>
      <c r="K124" s="104"/>
      <c r="L124" s="167">
        <f>IF(B124&gt;0,('DONNEES DE BASE-BASIS GEGEVENS'!T124*'DONNEES DE BASE-BASIS GEGEVENS'!$T$6),"")</f>
        <v>1.624E-3</v>
      </c>
      <c r="M124" s="174">
        <f>IF(B124&gt;0,('DONNEES DE BASE-BASIS GEGEVENS'!T124*K124),"")</f>
        <v>0</v>
      </c>
      <c r="N124" s="232"/>
      <c r="O124" s="210">
        <f t="shared" si="17"/>
        <v>0</v>
      </c>
      <c r="P124" s="169">
        <f>IF('DONNEES DE BASE-BASIS GEGEVENS'!B124&gt;0,('DONNEES DE BASE-BASIS GEGEVENS'!$R124*'DONNEES DE BASE-BASIS GEGEVENS'!$R$6),"")</f>
        <v>3.1600000000000002E-5</v>
      </c>
      <c r="Q124" s="170">
        <f>IF('DONNEES DE BASE-BASIS GEGEVENS'!B124&gt;0,('DONNEES DE BASE-BASIS GEGEVENS'!R124*O124),"")</f>
        <v>0</v>
      </c>
      <c r="R124" s="217">
        <f>(O124*($R$7/'DONNEES DE BASE-BASIS GEGEVENS'!P124))</f>
        <v>0</v>
      </c>
      <c r="S124" s="232"/>
      <c r="T124" s="225">
        <f>IF('DONNEES DE BASE-BASIS GEGEVENS'!B124&gt;0,(D124*E124)+(H124*I124)+(K124*L124)+(O124*P124),"")</f>
        <v>0</v>
      </c>
    </row>
    <row r="125" spans="1:21" ht="17.100000000000001" customHeight="1" x14ac:dyDescent="0.2">
      <c r="A125" s="85">
        <v>205</v>
      </c>
      <c r="B125" s="60">
        <v>1300</v>
      </c>
      <c r="C125" s="100">
        <v>1500</v>
      </c>
      <c r="D125" s="196">
        <f>'DONNEES DE BASE-BASIS GEGEVENS'!K125</f>
        <v>0.75803222000000003</v>
      </c>
      <c r="E125" s="166">
        <f>'Déclaration-JAN 2018-Aangift'!H125+'Déclaration-JAN 2018-Aangift'!K125</f>
        <v>0</v>
      </c>
      <c r="F125" s="197">
        <f>(B125/1000)*E125</f>
        <v>0</v>
      </c>
      <c r="G125" s="232"/>
      <c r="H125" s="187"/>
      <c r="I125" s="167">
        <f>IF(B125&gt;0,('DONNEES DE BASE-BASIS GEGEVENS'!$S125*'DONNEES DE BASE-BASIS GEGEVENS'!$S$6),0)</f>
        <v>1.3412500000000001E-2</v>
      </c>
      <c r="J125" s="168">
        <f>IF(B125&gt;0,('DONNEES DE BASE-BASIS GEGEVENS'!S125*H125),"")</f>
        <v>0</v>
      </c>
      <c r="K125" s="104"/>
      <c r="L125" s="167">
        <f>IF(B125&gt;0,('DONNEES DE BASE-BASIS GEGEVENS'!T125*'DONNEES DE BASE-BASIS GEGEVENS'!$T$6),"")</f>
        <v>2.0300000000000001E-3</v>
      </c>
      <c r="M125" s="174">
        <f>IF(B125&gt;0,('DONNEES DE BASE-BASIS GEGEVENS'!T125*K125),"")</f>
        <v>0</v>
      </c>
      <c r="N125" s="232"/>
      <c r="O125" s="210">
        <f>H125+K125</f>
        <v>0</v>
      </c>
      <c r="P125" s="169">
        <f>IF('DONNEES DE BASE-BASIS GEGEVENS'!B125&gt;0,('DONNEES DE BASE-BASIS GEGEVENS'!$R125*'DONNEES DE BASE-BASIS GEGEVENS'!$R$6),"")</f>
        <v>3.9499999999999998E-5</v>
      </c>
      <c r="Q125" s="170">
        <f>IF('DONNEES DE BASE-BASIS GEGEVENS'!B125&gt;0,('DONNEES DE BASE-BASIS GEGEVENS'!R125*O125),"")</f>
        <v>0</v>
      </c>
      <c r="R125" s="217">
        <f>(O125*($R$7/'DONNEES DE BASE-BASIS GEGEVENS'!P125))</f>
        <v>0</v>
      </c>
      <c r="S125" s="232"/>
      <c r="T125" s="225">
        <f>IF('DONNEES DE BASE-BASIS GEGEVENS'!B125&gt;0,(D125*E125)+(H125*I125)+(K125*L125)+(O125*P125),"")</f>
        <v>0</v>
      </c>
    </row>
    <row r="126" spans="1:21" ht="17.100000000000001" customHeight="1" x14ac:dyDescent="0.2">
      <c r="A126" s="85">
        <f>'DONNEES DE BASE-BASIS GEGEVENS'!A126</f>
        <v>94</v>
      </c>
      <c r="B126" s="60">
        <f>'DONNEES DE BASE-BASIS GEGEVENS'!B126</f>
        <v>1500</v>
      </c>
      <c r="C126" s="100">
        <f>'DONNEES DE BASE-BASIS GEGEVENS'!C126</f>
        <v>2000</v>
      </c>
      <c r="D126" s="196">
        <f>'DONNEES DE BASE-BASIS GEGEVENS'!K126</f>
        <v>0.87435222000000001</v>
      </c>
      <c r="E126" s="166">
        <f>'Déclaration-JAN 2018-Aangift'!H126+'Déclaration-JAN 2018-Aangift'!K126</f>
        <v>0</v>
      </c>
      <c r="F126" s="197">
        <f t="shared" si="16"/>
        <v>0</v>
      </c>
      <c r="G126" s="232"/>
      <c r="H126" s="187"/>
      <c r="I126" s="167">
        <f>IF(B126&gt;0,('DONNEES DE BASE-BASIS GEGEVENS'!$S126*'DONNEES DE BASE-BASIS GEGEVENS'!$S$6),0)</f>
        <v>2.6825000000000002E-2</v>
      </c>
      <c r="J126" s="168">
        <f>IF(B126&gt;0,('DONNEES DE BASE-BASIS GEGEVENS'!S126*H126),"")</f>
        <v>0</v>
      </c>
      <c r="K126" s="104"/>
      <c r="L126" s="167">
        <f>IF(B126&gt;0,('DONNEES DE BASE-BASIS GEGEVENS'!T126*'DONNEES DE BASE-BASIS GEGEVENS'!$T$6),"")</f>
        <v>4.0600000000000002E-3</v>
      </c>
      <c r="M126" s="174">
        <f>IF(B126&gt;0,('DONNEES DE BASE-BASIS GEGEVENS'!T126*K126),"")</f>
        <v>0</v>
      </c>
      <c r="N126" s="232"/>
      <c r="O126" s="210">
        <f t="shared" si="17"/>
        <v>0</v>
      </c>
      <c r="P126" s="169">
        <f>IF('DONNEES DE BASE-BASIS GEGEVENS'!B126&gt;0,('DONNEES DE BASE-BASIS GEGEVENS'!$R126*'DONNEES DE BASE-BASIS GEGEVENS'!$R$6),"")</f>
        <v>7.8999999999999996E-5</v>
      </c>
      <c r="Q126" s="170">
        <f>IF('DONNEES DE BASE-BASIS GEGEVENS'!B126&gt;0,('DONNEES DE BASE-BASIS GEGEVENS'!R126*O126),"")</f>
        <v>0</v>
      </c>
      <c r="R126" s="217">
        <f>(O126*($R$7/'DONNEES DE BASE-BASIS GEGEVENS'!P126))</f>
        <v>0</v>
      </c>
      <c r="S126" s="232"/>
      <c r="T126" s="225">
        <f>IF('DONNEES DE BASE-BASIS GEGEVENS'!B126&gt;0,(D126*E126)+(H126*I126)+(K126*L126)+(O126*P126),"")</f>
        <v>0</v>
      </c>
      <c r="U126" s="173"/>
    </row>
    <row r="127" spans="1:21" ht="17.100000000000001" customHeight="1" x14ac:dyDescent="0.2">
      <c r="A127" s="85">
        <v>206</v>
      </c>
      <c r="B127" s="60">
        <v>2300</v>
      </c>
      <c r="C127" s="100">
        <v>3000</v>
      </c>
      <c r="D127" s="196">
        <f>'DONNEES DE BASE-BASIS GEGEVENS'!K127</f>
        <v>1.3396322200000002</v>
      </c>
      <c r="E127" s="166">
        <f>'Déclaration-JAN 2018-Aangift'!H127+'Déclaration-JAN 2018-Aangift'!K127</f>
        <v>0</v>
      </c>
      <c r="F127" s="197">
        <f>(B127/1000)*E127</f>
        <v>0</v>
      </c>
      <c r="G127" s="232"/>
      <c r="H127" s="187"/>
      <c r="I127" s="167">
        <f>IF(B127&gt;0,('DONNEES DE BASE-BASIS GEGEVENS'!$S127*'DONNEES DE BASE-BASIS GEGEVENS'!$S$6),0)</f>
        <v>3.5766666666666669E-2</v>
      </c>
      <c r="J127" s="168">
        <f>IF(B127&gt;0,('DONNEES DE BASE-BASIS GEGEVENS'!S127*H127),"")</f>
        <v>0</v>
      </c>
      <c r="K127" s="104"/>
      <c r="L127" s="167">
        <f>IF(B127&gt;0,('DONNEES DE BASE-BASIS GEGEVENS'!T127*'DONNEES DE BASE-BASIS GEGEVENS'!$T$6),"")</f>
        <v>5.4133333333333342E-3</v>
      </c>
      <c r="M127" s="174">
        <f>IF(B127&gt;0,('DONNEES DE BASE-BASIS GEGEVENS'!T127*K127),"")</f>
        <v>0</v>
      </c>
      <c r="N127" s="232"/>
      <c r="O127" s="210">
        <f>H127+K127</f>
        <v>0</v>
      </c>
      <c r="P127" s="169">
        <f>IF('DONNEES DE BASE-BASIS GEGEVENS'!B127&gt;0,('DONNEES DE BASE-BASIS GEGEVENS'!$R127*'DONNEES DE BASE-BASIS GEGEVENS'!$R$6),"")</f>
        <v>1.0533333333333335E-4</v>
      </c>
      <c r="Q127" s="170">
        <f>IF('DONNEES DE BASE-BASIS GEGEVENS'!B127&gt;0,('DONNEES DE BASE-BASIS GEGEVENS'!R127*O127),"")</f>
        <v>0</v>
      </c>
      <c r="R127" s="217">
        <f>(O127*($R$7/'DONNEES DE BASE-BASIS GEGEVENS'!P127))</f>
        <v>0</v>
      </c>
      <c r="S127" s="232"/>
      <c r="T127" s="225">
        <f>IF('DONNEES DE BASE-BASIS GEGEVENS'!B127&gt;0,(D127*E127)+(H127*I127)+(K127*L127)+(O127*P127),"")</f>
        <v>0</v>
      </c>
      <c r="U127" s="173"/>
    </row>
    <row r="128" spans="1:21" ht="17.100000000000001" customHeight="1" x14ac:dyDescent="0.2">
      <c r="A128" s="95"/>
      <c r="B128" s="75"/>
      <c r="C128" s="101"/>
      <c r="D128" s="200"/>
      <c r="E128" s="101"/>
      <c r="F128" s="201"/>
      <c r="G128" s="235"/>
      <c r="H128" s="185"/>
      <c r="I128" s="71"/>
      <c r="J128" s="72"/>
      <c r="K128" s="102"/>
      <c r="L128" s="94"/>
      <c r="M128" s="94"/>
      <c r="N128" s="235"/>
      <c r="O128" s="209"/>
      <c r="P128" s="94"/>
      <c r="Q128" s="94"/>
      <c r="R128" s="94"/>
      <c r="S128" s="235"/>
      <c r="T128" s="225"/>
    </row>
    <row r="129" spans="1:20" ht="17.100000000000001" customHeight="1" x14ac:dyDescent="0.2">
      <c r="A129" s="95" t="s">
        <v>159</v>
      </c>
      <c r="B129" s="75"/>
      <c r="C129" s="101"/>
      <c r="D129" s="200"/>
      <c r="E129" s="101"/>
      <c r="F129" s="201"/>
      <c r="G129" s="235"/>
      <c r="H129" s="185"/>
      <c r="I129" s="71"/>
      <c r="J129" s="72"/>
      <c r="K129" s="102"/>
      <c r="L129" s="94"/>
      <c r="M129" s="94"/>
      <c r="N129" s="235"/>
      <c r="O129" s="209"/>
      <c r="P129" s="94"/>
      <c r="Q129" s="94"/>
      <c r="R129" s="94"/>
      <c r="S129" s="235"/>
      <c r="T129" s="225"/>
    </row>
    <row r="130" spans="1:20" ht="17.100000000000001" customHeight="1" x14ac:dyDescent="0.2">
      <c r="A130" s="85">
        <f>'DONNEES DE BASE-BASIS GEGEVENS'!A130</f>
        <v>217</v>
      </c>
      <c r="B130" s="60">
        <f>'DONNEES DE BASE-BASIS GEGEVENS'!B130</f>
        <v>103</v>
      </c>
      <c r="C130" s="100">
        <f>'DONNEES DE BASE-BASIS GEGEVENS'!C130</f>
        <v>1500</v>
      </c>
      <c r="D130" s="196">
        <f>'DONNEES DE BASE-BASIS GEGEVENS'!K130</f>
        <v>1.95748E-2</v>
      </c>
      <c r="E130" s="166">
        <f>'Déclaration-JAN 2018-Aangift'!H130+'Déclaration-JAN 2018-Aangift'!K130</f>
        <v>0</v>
      </c>
      <c r="F130" s="197">
        <f>(B130/1000)*E130</f>
        <v>0</v>
      </c>
      <c r="G130" s="232"/>
      <c r="H130" s="186"/>
      <c r="I130" s="167">
        <f>IF('DONNEES DE BASE-BASIS GEGEVENS'!D130&gt;0,('DONNEES DE BASE-BASIS GEGEVENS'!$S130*'DONNEES DE BASE-BASIS GEGEVENS'!$S$6),0)</f>
        <v>0</v>
      </c>
      <c r="J130" s="168">
        <f>IF('DONNEES DE BASE-BASIS GEGEVENS'!D130&gt;0,('DONNEES DE BASE-BASIS GEGEVENS'!S130*H130),"")</f>
        <v>0</v>
      </c>
      <c r="K130" s="104"/>
      <c r="L130" s="167">
        <f>IF(B130&gt;0,('DONNEES DE BASE-BASIS GEGEVENS'!T130*'DONNEES DE BASE-BASIS GEGEVENS'!$T$6),"")</f>
        <v>0</v>
      </c>
      <c r="M130" s="174">
        <f>IF('DONNEES DE BASE-BASIS GEGEVENS'!D130&gt;0,('DONNEES DE BASE-BASIS GEGEVENS'!T130*K130),"")</f>
        <v>0</v>
      </c>
      <c r="N130" s="232"/>
      <c r="O130" s="210">
        <f>H130+K130</f>
        <v>0</v>
      </c>
      <c r="P130" s="169">
        <f>IF('DONNEES DE BASE-BASIS GEGEVENS'!B130&gt;0,('DONNEES DE BASE-BASIS GEGEVENS'!$R130*'DONNEES DE BASE-BASIS GEGEVENS'!$R$6),"")</f>
        <v>1.8287037037037038E-5</v>
      </c>
      <c r="Q130" s="170">
        <f>IF('DONNEES DE BASE-BASIS GEGEVENS'!D130&gt;0,('DONNEES DE BASE-BASIS GEGEVENS'!R130*O130),"")</f>
        <v>0</v>
      </c>
      <c r="R130" s="217">
        <f>(O130*($R$7/'DONNEES DE BASE-BASIS GEGEVENS'!P130))</f>
        <v>0</v>
      </c>
      <c r="S130" s="232"/>
      <c r="T130" s="225">
        <f>IF('DONNEES DE BASE-BASIS GEGEVENS'!C130&gt;0,(D130*E130)+(H130*I130)+(K130*L130)+(O130*P130),"")</f>
        <v>0</v>
      </c>
    </row>
    <row r="131" spans="1:20" ht="17.100000000000001" customHeight="1" x14ac:dyDescent="0.2">
      <c r="A131" s="85">
        <f>'DONNEES DE BASE-BASIS GEGEVENS'!A131</f>
        <v>95</v>
      </c>
      <c r="B131" s="60">
        <f>'DONNEES DE BASE-BASIS GEGEVENS'!B131</f>
        <v>151</v>
      </c>
      <c r="C131" s="100">
        <f>'DONNEES DE BASE-BASIS GEGEVENS'!C131</f>
        <v>2000</v>
      </c>
      <c r="D131" s="196">
        <f>'DONNEES DE BASE-BASIS GEGEVENS'!K131</f>
        <v>2.5146599999999998E-2</v>
      </c>
      <c r="E131" s="166">
        <f>'Déclaration-JAN 2018-Aangift'!H131+'Déclaration-JAN 2018-Aangift'!K131</f>
        <v>0</v>
      </c>
      <c r="F131" s="197">
        <f t="shared" ref="F131:F136" si="18">(B131/1000)*E131</f>
        <v>0</v>
      </c>
      <c r="G131" s="232"/>
      <c r="H131" s="186"/>
      <c r="I131" s="167">
        <f>IF('DONNEES DE BASE-BASIS GEGEVENS'!D131&gt;0,('DONNEES DE BASE-BASIS GEGEVENS'!$S131*'DONNEES DE BASE-BASIS GEGEVENS'!$S$6),0)</f>
        <v>0</v>
      </c>
      <c r="J131" s="168">
        <f>IF('DONNEES DE BASE-BASIS GEGEVENS'!D131&gt;0,('DONNEES DE BASE-BASIS GEGEVENS'!S131*H131),"")</f>
        <v>0</v>
      </c>
      <c r="K131" s="104"/>
      <c r="L131" s="167">
        <f>IF(B131&gt;0,('DONNEES DE BASE-BASIS GEGEVENS'!T131*'DONNEES DE BASE-BASIS GEGEVENS'!$T$6),"")</f>
        <v>0</v>
      </c>
      <c r="M131" s="174">
        <f>IF('DONNEES DE BASE-BASIS GEGEVENS'!D131&gt;0,('DONNEES DE BASE-BASIS GEGEVENS'!T131*K131),"")</f>
        <v>0</v>
      </c>
      <c r="N131" s="232"/>
      <c r="O131" s="210">
        <f t="shared" ref="O131:O136" si="19">H131+K131</f>
        <v>0</v>
      </c>
      <c r="P131" s="169">
        <f>IF('DONNEES DE BASE-BASIS GEGEVENS'!B131&gt;0,('DONNEES DE BASE-BASIS GEGEVENS'!$R131*'DONNEES DE BASE-BASIS GEGEVENS'!$R$6),"")</f>
        <v>2.6333333333333338E-5</v>
      </c>
      <c r="Q131" s="170">
        <f>IF('DONNEES DE BASE-BASIS GEGEVENS'!D131&gt;0,('DONNEES DE BASE-BASIS GEGEVENS'!R131*O131),"")</f>
        <v>0</v>
      </c>
      <c r="R131" s="217">
        <f>(O131*($R$7/'DONNEES DE BASE-BASIS GEGEVENS'!P131))</f>
        <v>0</v>
      </c>
      <c r="S131" s="232"/>
      <c r="T131" s="225">
        <f>IF('DONNEES DE BASE-BASIS GEGEVENS'!C131&gt;0,(D131*E131)+(H131*I131)+(K131*L131)+(O131*P131),"")</f>
        <v>0</v>
      </c>
    </row>
    <row r="132" spans="1:20" ht="17.100000000000001" customHeight="1" x14ac:dyDescent="0.2">
      <c r="A132" s="85">
        <f>'DONNEES DE BASE-BASIS GEGEVENS'!A132</f>
        <v>96</v>
      </c>
      <c r="B132" s="60">
        <f>'DONNEES DE BASE-BASIS GEGEVENS'!B132</f>
        <v>174</v>
      </c>
      <c r="C132" s="100">
        <f>'DONNEES DE BASE-BASIS GEGEVENS'!C132</f>
        <v>3000</v>
      </c>
      <c r="D132" s="196">
        <f>'DONNEES DE BASE-BASIS GEGEVENS'!K132</f>
        <v>2.87134E-2</v>
      </c>
      <c r="E132" s="166">
        <f>'Déclaration-JAN 2018-Aangift'!H132+'Déclaration-JAN 2018-Aangift'!K132</f>
        <v>0</v>
      </c>
      <c r="F132" s="197">
        <f t="shared" si="18"/>
        <v>0</v>
      </c>
      <c r="G132" s="232"/>
      <c r="H132" s="186"/>
      <c r="I132" s="167">
        <f>IF('DONNEES DE BASE-BASIS GEGEVENS'!D132&gt;0,('DONNEES DE BASE-BASIS GEGEVENS'!$S132*'DONNEES DE BASE-BASIS GEGEVENS'!$S$6),0)</f>
        <v>0</v>
      </c>
      <c r="J132" s="168">
        <f>IF('DONNEES DE BASE-BASIS GEGEVENS'!D132&gt;0,('DONNEES DE BASE-BASIS GEGEVENS'!S132*H132),"")</f>
        <v>0</v>
      </c>
      <c r="K132" s="104"/>
      <c r="L132" s="167">
        <f>IF('DONNEES DE BASE-BASIS GEGEVENS'!D132&gt;0,('DONNEES DE BASE-BASIS GEGEVENS'!T132*'DONNEES DE BASE-BASIS GEGEVENS'!$T$6),"")</f>
        <v>0</v>
      </c>
      <c r="M132" s="174">
        <f>IF('DONNEES DE BASE-BASIS GEGEVENS'!D132&gt;0,('DONNEES DE BASE-BASIS GEGEVENS'!T132*K132),"")</f>
        <v>0</v>
      </c>
      <c r="N132" s="232"/>
      <c r="O132" s="210">
        <f t="shared" si="19"/>
        <v>0</v>
      </c>
      <c r="P132" s="169">
        <f>IF('DONNEES DE BASE-BASIS GEGEVENS'!B132&gt;0,('DONNEES DE BASE-BASIS GEGEVENS'!$R132*'DONNEES DE BASE-BASIS GEGEVENS'!$R$6),"")</f>
        <v>3.6574074074074076E-5</v>
      </c>
      <c r="Q132" s="170">
        <f>IF('DONNEES DE BASE-BASIS GEGEVENS'!D132&gt;0,('DONNEES DE BASE-BASIS GEGEVENS'!R132*O132),"")</f>
        <v>0</v>
      </c>
      <c r="R132" s="217">
        <f>(O132*($R$7/'DONNEES DE BASE-BASIS GEGEVENS'!P132))</f>
        <v>0</v>
      </c>
      <c r="S132" s="232"/>
      <c r="T132" s="225">
        <f>IF('DONNEES DE BASE-BASIS GEGEVENS'!C132&gt;0,(D132*E132)+(H132*I132)+(K132*L132)+(O132*P132),"")</f>
        <v>0</v>
      </c>
    </row>
    <row r="133" spans="1:20" ht="17.100000000000001" customHeight="1" x14ac:dyDescent="0.2">
      <c r="A133" s="85">
        <f>'DONNEES DE BASE-BASIS GEGEVENS'!A133</f>
        <v>97</v>
      </c>
      <c r="B133" s="60">
        <f>'DONNEES DE BASE-BASIS GEGEVENS'!B133</f>
        <v>223</v>
      </c>
      <c r="C133" s="100">
        <f>'DONNEES DE BASE-BASIS GEGEVENS'!C133</f>
        <v>5000</v>
      </c>
      <c r="D133" s="196">
        <f>'DONNEES DE BASE-BASIS GEGEVENS'!K133</f>
        <v>3.54118E-2</v>
      </c>
      <c r="E133" s="166">
        <f>'Déclaration-JAN 2018-Aangift'!H133+'Déclaration-JAN 2018-Aangift'!K133</f>
        <v>0</v>
      </c>
      <c r="F133" s="197">
        <f t="shared" si="18"/>
        <v>0</v>
      </c>
      <c r="G133" s="232"/>
      <c r="H133" s="186"/>
      <c r="I133" s="167">
        <f>IF('DONNEES DE BASE-BASIS GEGEVENS'!D133&gt;0,('DONNEES DE BASE-BASIS GEGEVENS'!$S133*'DONNEES DE BASE-BASIS GEGEVENS'!$S$6),0)</f>
        <v>0</v>
      </c>
      <c r="J133" s="168">
        <f>IF('DONNEES DE BASE-BASIS GEGEVENS'!D133&gt;0,('DONNEES DE BASE-BASIS GEGEVENS'!S133*H133),"")</f>
        <v>0</v>
      </c>
      <c r="K133" s="104"/>
      <c r="L133" s="167">
        <f>IF('DONNEES DE BASE-BASIS GEGEVENS'!D133&gt;0,('DONNEES DE BASE-BASIS GEGEVENS'!T133*'DONNEES DE BASE-BASIS GEGEVENS'!$T$6),"")</f>
        <v>0</v>
      </c>
      <c r="M133" s="174">
        <f>IF('DONNEES DE BASE-BASIS GEGEVENS'!D133&gt;0,('DONNEES DE BASE-BASIS GEGEVENS'!T133*K133),"")</f>
        <v>0</v>
      </c>
      <c r="N133" s="232"/>
      <c r="O133" s="210">
        <f t="shared" si="19"/>
        <v>0</v>
      </c>
      <c r="P133" s="169">
        <f>IF('DONNEES DE BASE-BASIS GEGEVENS'!B133&gt;0,('DONNEES DE BASE-BASIS GEGEVENS'!$R133*'DONNEES DE BASE-BASIS GEGEVENS'!$R$6),"")</f>
        <v>5.6428571428571428E-5</v>
      </c>
      <c r="Q133" s="170">
        <f>IF('DONNEES DE BASE-BASIS GEGEVENS'!D133&gt;0,('DONNEES DE BASE-BASIS GEGEVENS'!R133*O133),"")</f>
        <v>0</v>
      </c>
      <c r="R133" s="217">
        <f>(O133*($R$7/'DONNEES DE BASE-BASIS GEGEVENS'!P133))</f>
        <v>0</v>
      </c>
      <c r="S133" s="232"/>
      <c r="T133" s="225">
        <f>IF('DONNEES DE BASE-BASIS GEGEVENS'!C133&gt;0,(D133*E133)+(H133*I133)+(K133*L133)+(O133*P133),"")</f>
        <v>0</v>
      </c>
    </row>
    <row r="134" spans="1:20" ht="17.100000000000001" customHeight="1" x14ac:dyDescent="0.2">
      <c r="A134" s="85">
        <f>'DONNEES DE BASE-BASIS GEGEVENS'!A134</f>
        <v>98</v>
      </c>
      <c r="B134" s="60">
        <f>'DONNEES DE BASE-BASIS GEGEVENS'!B134</f>
        <v>466</v>
      </c>
      <c r="C134" s="100">
        <f>'DONNEES DE BASE-BASIS GEGEVENS'!C134</f>
        <v>10000</v>
      </c>
      <c r="D134" s="196">
        <f>'DONNEES DE BASE-BASIS GEGEVENS'!K134</f>
        <v>5.3025599999999999E-2</v>
      </c>
      <c r="E134" s="166">
        <f>'Déclaration-JAN 2018-Aangift'!H134+'Déclaration-JAN 2018-Aangift'!K134</f>
        <v>0</v>
      </c>
      <c r="F134" s="197">
        <f t="shared" si="18"/>
        <v>0</v>
      </c>
      <c r="G134" s="232"/>
      <c r="H134" s="186"/>
      <c r="I134" s="167">
        <f>IF('DONNEES DE BASE-BASIS GEGEVENS'!D134&gt;0,('DONNEES DE BASE-BASIS GEGEVENS'!$S134*'DONNEES DE BASE-BASIS GEGEVENS'!$S$6),0)</f>
        <v>0</v>
      </c>
      <c r="J134" s="168">
        <f>IF('DONNEES DE BASE-BASIS GEGEVENS'!D134&gt;0,('DONNEES DE BASE-BASIS GEGEVENS'!S134*H134),"")</f>
        <v>0</v>
      </c>
      <c r="K134" s="104"/>
      <c r="L134" s="167">
        <f>IF('DONNEES DE BASE-BASIS GEGEVENS'!D134&gt;0,('DONNEES DE BASE-BASIS GEGEVENS'!T134*'DONNEES DE BASE-BASIS GEGEVENS'!$T$6),"")</f>
        <v>0</v>
      </c>
      <c r="M134" s="174">
        <f>IF('DONNEES DE BASE-BASIS GEGEVENS'!D134&gt;0,('DONNEES DE BASE-BASIS GEGEVENS'!T134*K134),"")</f>
        <v>0</v>
      </c>
      <c r="N134" s="232"/>
      <c r="O134" s="210">
        <f t="shared" si="19"/>
        <v>0</v>
      </c>
      <c r="P134" s="169">
        <f>IF('DONNEES DE BASE-BASIS GEGEVENS'!B134&gt;0,('DONNEES DE BASE-BASIS GEGEVENS'!$R134*'DONNEES DE BASE-BASIS GEGEVENS'!$R$6),"")</f>
        <v>3.2916666666666668E-4</v>
      </c>
      <c r="Q134" s="170">
        <f>IF('DONNEES DE BASE-BASIS GEGEVENS'!D134&gt;0,('DONNEES DE BASE-BASIS GEGEVENS'!R134*O134),"")</f>
        <v>0</v>
      </c>
      <c r="R134" s="217">
        <f>(O134*($R$7/'DONNEES DE BASE-BASIS GEGEVENS'!P134))</f>
        <v>0</v>
      </c>
      <c r="S134" s="232"/>
      <c r="T134" s="225">
        <f>IF('DONNEES DE BASE-BASIS GEGEVENS'!C134&gt;0,(D134*E134)+(H134*I134)+(K134*L134)+(O134*P134),"")</f>
        <v>0</v>
      </c>
    </row>
    <row r="135" spans="1:20" ht="17.100000000000001" customHeight="1" x14ac:dyDescent="0.2">
      <c r="A135" s="85">
        <f>'DONNEES DE BASE-BASIS GEGEVENS'!A135</f>
        <v>99</v>
      </c>
      <c r="B135" s="60">
        <f>'DONNEES DE BASE-BASIS GEGEVENS'!B135</f>
        <v>599</v>
      </c>
      <c r="C135" s="100">
        <f>'DONNEES DE BASE-BASIS GEGEVENS'!C135</f>
        <v>15000</v>
      </c>
      <c r="D135" s="196">
        <f>'DONNEES DE BASE-BASIS GEGEVENS'!K135</f>
        <v>6.6613400000000003E-2</v>
      </c>
      <c r="E135" s="166">
        <f>'Déclaration-JAN 2018-Aangift'!H135+'Déclaration-JAN 2018-Aangift'!K135</f>
        <v>0</v>
      </c>
      <c r="F135" s="197">
        <f t="shared" si="18"/>
        <v>0</v>
      </c>
      <c r="G135" s="232"/>
      <c r="H135" s="186"/>
      <c r="I135" s="167">
        <f>IF('DONNEES DE BASE-BASIS GEGEVENS'!D135&gt;0,('DONNEES DE BASE-BASIS GEGEVENS'!$S135*'DONNEES DE BASE-BASIS GEGEVENS'!$S$6),0)</f>
        <v>0</v>
      </c>
      <c r="J135" s="168">
        <f>IF('DONNEES DE BASE-BASIS GEGEVENS'!D135&gt;0,('DONNEES DE BASE-BASIS GEGEVENS'!S135*H135),"")</f>
        <v>0</v>
      </c>
      <c r="K135" s="104"/>
      <c r="L135" s="167">
        <f>IF('DONNEES DE BASE-BASIS GEGEVENS'!D135&gt;0,('DONNEES DE BASE-BASIS GEGEVENS'!T135*'DONNEES DE BASE-BASIS GEGEVENS'!$T$6),"")</f>
        <v>0</v>
      </c>
      <c r="M135" s="174">
        <f>IF('DONNEES DE BASE-BASIS GEGEVENS'!D135&gt;0,('DONNEES DE BASE-BASIS GEGEVENS'!T135*K135),"")</f>
        <v>0</v>
      </c>
      <c r="N135" s="232"/>
      <c r="O135" s="210">
        <f t="shared" si="19"/>
        <v>0</v>
      </c>
      <c r="P135" s="169">
        <f>IF('DONNEES DE BASE-BASIS GEGEVENS'!B135&gt;0,('DONNEES DE BASE-BASIS GEGEVENS'!$R135*'DONNEES DE BASE-BASIS GEGEVENS'!$R$6),"")</f>
        <v>5.2666666666666671E-4</v>
      </c>
      <c r="Q135" s="170">
        <f>IF('DONNEES DE BASE-BASIS GEGEVENS'!D135&gt;0,('DONNEES DE BASE-BASIS GEGEVENS'!R135*O135),"")</f>
        <v>0</v>
      </c>
      <c r="R135" s="217">
        <f>(O135*($R$7/'DONNEES DE BASE-BASIS GEGEVENS'!P135))</f>
        <v>0</v>
      </c>
      <c r="S135" s="232"/>
      <c r="T135" s="225">
        <f>IF('DONNEES DE BASE-BASIS GEGEVENS'!C135&gt;0,(D135*E135)+(H135*I135)+(K135*L135)+(O135*P135),"")</f>
        <v>0</v>
      </c>
    </row>
    <row r="136" spans="1:20" ht="17.100000000000001" customHeight="1" x14ac:dyDescent="0.2">
      <c r="A136" s="85">
        <f>'DONNEES DE BASE-BASIS GEGEVENS'!A136</f>
        <v>100</v>
      </c>
      <c r="B136" s="60">
        <f>'DONNEES DE BASE-BASIS GEGEVENS'!B136</f>
        <v>926</v>
      </c>
      <c r="C136" s="100">
        <f>'DONNEES DE BASE-BASIS GEGEVENS'!C136</f>
        <v>20000</v>
      </c>
      <c r="D136" s="196">
        <f>'DONNEES DE BASE-BASIS GEGEVENS'!K136</f>
        <v>9.7111600000000006E-2</v>
      </c>
      <c r="E136" s="166">
        <f>'Déclaration-JAN 2018-Aangift'!H136+'Déclaration-JAN 2018-Aangift'!K136</f>
        <v>0</v>
      </c>
      <c r="F136" s="197">
        <f t="shared" si="18"/>
        <v>0</v>
      </c>
      <c r="G136" s="232"/>
      <c r="H136" s="186"/>
      <c r="I136" s="167">
        <f>IF('DONNEES DE BASE-BASIS GEGEVENS'!D136&gt;0,('DONNEES DE BASE-BASIS GEGEVENS'!$S136*'DONNEES DE BASE-BASIS GEGEVENS'!$S$6),0)</f>
        <v>0</v>
      </c>
      <c r="J136" s="168">
        <f>IF('DONNEES DE BASE-BASIS GEGEVENS'!D136&gt;0,('DONNEES DE BASE-BASIS GEGEVENS'!S136*H136),"")</f>
        <v>0</v>
      </c>
      <c r="K136" s="104"/>
      <c r="L136" s="167">
        <f>IF('DONNEES DE BASE-BASIS GEGEVENS'!D136&gt;0,('DONNEES DE BASE-BASIS GEGEVENS'!T136*'DONNEES DE BASE-BASIS GEGEVENS'!$T$6),"")</f>
        <v>0</v>
      </c>
      <c r="M136" s="174">
        <f>IF('DONNEES DE BASE-BASIS GEGEVENS'!D136&gt;0,('DONNEES DE BASE-BASIS GEGEVENS'!T136*K136),"")</f>
        <v>0</v>
      </c>
      <c r="N136" s="232"/>
      <c r="O136" s="210">
        <f t="shared" si="19"/>
        <v>0</v>
      </c>
      <c r="P136" s="169">
        <f>IF('DONNEES DE BASE-BASIS GEGEVENS'!B136&gt;0,('DONNEES DE BASE-BASIS GEGEVENS'!$R136*'DONNEES DE BASE-BASIS GEGEVENS'!$R$6),"")</f>
        <v>5.2666666666666671E-4</v>
      </c>
      <c r="Q136" s="170">
        <f>IF('DONNEES DE BASE-BASIS GEGEVENS'!D136&gt;0,('DONNEES DE BASE-BASIS GEGEVENS'!R136*O136),"")</f>
        <v>0</v>
      </c>
      <c r="R136" s="217">
        <f>(O136*($R$7/'DONNEES DE BASE-BASIS GEGEVENS'!P136))</f>
        <v>0</v>
      </c>
      <c r="S136" s="232"/>
      <c r="T136" s="225">
        <f>IF('DONNEES DE BASE-BASIS GEGEVENS'!C136&gt;0,(D136*E136)+(H136*I136)+(K136*L136)+(O136*P136),"")</f>
        <v>0</v>
      </c>
    </row>
    <row r="137" spans="1:20" ht="17.100000000000001" customHeight="1" x14ac:dyDescent="0.2">
      <c r="A137" s="95"/>
      <c r="B137" s="75"/>
      <c r="C137" s="101"/>
      <c r="D137" s="200"/>
      <c r="E137" s="101"/>
      <c r="F137" s="201"/>
      <c r="G137" s="235"/>
      <c r="H137" s="185"/>
      <c r="I137" s="71"/>
      <c r="J137" s="72"/>
      <c r="K137" s="102"/>
      <c r="L137" s="94"/>
      <c r="M137" s="94"/>
      <c r="N137" s="235"/>
      <c r="O137" s="209"/>
      <c r="P137" s="94"/>
      <c r="Q137" s="94"/>
      <c r="R137" s="94"/>
      <c r="S137" s="235"/>
      <c r="T137" s="225"/>
    </row>
    <row r="138" spans="1:20" ht="17.100000000000001" customHeight="1" x14ac:dyDescent="0.2">
      <c r="A138" s="95" t="s">
        <v>190</v>
      </c>
      <c r="B138" s="75"/>
      <c r="C138" s="101"/>
      <c r="D138" s="200"/>
      <c r="E138" s="101"/>
      <c r="F138" s="201"/>
      <c r="G138" s="235"/>
      <c r="H138" s="185"/>
      <c r="I138" s="71"/>
      <c r="J138" s="72"/>
      <c r="K138" s="102"/>
      <c r="L138" s="94"/>
      <c r="M138" s="94"/>
      <c r="N138" s="235"/>
      <c r="O138" s="209"/>
      <c r="P138" s="94"/>
      <c r="Q138" s="94"/>
      <c r="R138" s="94"/>
      <c r="S138" s="235"/>
      <c r="T138" s="225"/>
    </row>
    <row r="139" spans="1:20" ht="17.100000000000001" customHeight="1" x14ac:dyDescent="0.2">
      <c r="A139" s="85">
        <f>'DONNEES DE BASE-BASIS GEGEVENS'!A139</f>
        <v>218</v>
      </c>
      <c r="B139" s="60">
        <f>'DONNEES DE BASE-BASIS GEGEVENS'!B139</f>
        <v>35</v>
      </c>
      <c r="C139" s="100" t="str">
        <f>'DONNEES DE BASE-BASIS GEGEVENS'!C139</f>
        <v>1500 ml</v>
      </c>
      <c r="D139" s="196">
        <f>'DONNEES DE BASE-BASIS GEGEVENS'!K139</f>
        <v>2.0356000000000003E-2</v>
      </c>
      <c r="E139" s="166">
        <f>'Déclaration-JAN 2018-Aangift'!H139+'Déclaration-JAN 2018-Aangift'!K139</f>
        <v>0</v>
      </c>
      <c r="F139" s="197">
        <f>(B139/1000)*E139</f>
        <v>0</v>
      </c>
      <c r="G139" s="232"/>
      <c r="H139" s="186"/>
      <c r="I139" s="167">
        <f>IF('DONNEES DE BASE-BASIS GEGEVENS'!D139&gt;0,('DONNEES DE BASE-BASIS GEGEVENS'!$S139*'DONNEES DE BASE-BASIS GEGEVENS'!$S$6),0)</f>
        <v>0</v>
      </c>
      <c r="J139" s="168">
        <f>IF('DONNEES DE BASE-BASIS GEGEVENS'!D139&gt;0,('DONNEES DE BASE-BASIS GEGEVENS'!S139*H139),"")</f>
        <v>0</v>
      </c>
      <c r="K139" s="104"/>
      <c r="L139" s="167">
        <f>IF(B139&gt;0,('DONNEES DE BASE-BASIS GEGEVENS'!T139*'DONNEES DE BASE-BASIS GEGEVENS'!$T$6),"")</f>
        <v>1.0572916666666669E-3</v>
      </c>
      <c r="M139" s="174">
        <f>IF('DONNEES DE BASE-BASIS GEGEVENS'!D139&gt;0,('DONNEES DE BASE-BASIS GEGEVENS'!T139*K139),"")</f>
        <v>0</v>
      </c>
      <c r="N139" s="232"/>
      <c r="O139" s="210">
        <f>H139+K139</f>
        <v>0</v>
      </c>
      <c r="P139" s="169">
        <f>IF('DONNEES DE BASE-BASIS GEGEVENS'!B139&gt;0,('DONNEES DE BASE-BASIS GEGEVENS'!$R139*'DONNEES DE BASE-BASIS GEGEVENS'!$R$6),"")</f>
        <v>2.0572916666666668E-5</v>
      </c>
      <c r="Q139" s="170">
        <f>IF('DONNEES DE BASE-BASIS GEGEVENS'!D139&gt;0,('DONNEES DE BASE-BASIS GEGEVENS'!R139*O139),"")</f>
        <v>0</v>
      </c>
      <c r="R139" s="217">
        <f>(O139*($R$7/'DONNEES DE BASE-BASIS GEGEVENS'!P139))</f>
        <v>0</v>
      </c>
      <c r="S139" s="232"/>
      <c r="T139" s="225">
        <f>IF('DONNEES DE BASE-BASIS GEGEVENS'!C139&gt;0,(D139*E139)+(H139*I139)+(K139*L139)+(O139*P139),"")</f>
        <v>0</v>
      </c>
    </row>
    <row r="140" spans="1:20" ht="17.100000000000001" customHeight="1" x14ac:dyDescent="0.2">
      <c r="A140" s="95"/>
      <c r="B140" s="75"/>
      <c r="C140" s="101"/>
      <c r="D140" s="200"/>
      <c r="E140" s="101"/>
      <c r="F140" s="201"/>
      <c r="G140" s="235"/>
      <c r="H140" s="185"/>
      <c r="I140" s="71"/>
      <c r="J140" s="72"/>
      <c r="K140" s="102"/>
      <c r="L140" s="94"/>
      <c r="M140" s="94"/>
      <c r="N140" s="235"/>
      <c r="O140" s="209"/>
      <c r="P140" s="94"/>
      <c r="Q140" s="94"/>
      <c r="R140" s="94"/>
      <c r="S140" s="235"/>
      <c r="T140" s="225"/>
    </row>
    <row r="141" spans="1:20" ht="17.100000000000001" customHeight="1" x14ac:dyDescent="0.2">
      <c r="A141" s="95" t="s">
        <v>158</v>
      </c>
      <c r="B141" s="75"/>
      <c r="C141" s="101"/>
      <c r="D141" s="194"/>
      <c r="E141" s="98"/>
      <c r="F141" s="199"/>
      <c r="G141" s="234"/>
      <c r="H141" s="185"/>
      <c r="I141" s="71"/>
      <c r="J141" s="72"/>
      <c r="K141" s="102"/>
      <c r="L141" s="94"/>
      <c r="M141" s="94"/>
      <c r="N141" s="234"/>
      <c r="O141" s="209"/>
      <c r="P141" s="94"/>
      <c r="Q141" s="94"/>
      <c r="R141" s="94"/>
      <c r="S141" s="234"/>
      <c r="T141" s="225"/>
    </row>
    <row r="142" spans="1:20" ht="17.100000000000001" customHeight="1" x14ac:dyDescent="0.2">
      <c r="A142" s="85">
        <f>'DONNEES DE BASE-BASIS GEGEVENS'!A142</f>
        <v>101</v>
      </c>
      <c r="B142" s="60">
        <f>'DONNEES DE BASE-BASIS GEGEVENS'!B142</f>
        <v>9</v>
      </c>
      <c r="C142" s="100">
        <f>'DONNEES DE BASE-BASIS GEGEVENS'!C142</f>
        <v>200</v>
      </c>
      <c r="D142" s="196">
        <f>'DONNEES DE BASE-BASIS GEGEVENS'!K142</f>
        <v>2.6459999999999998E-4</v>
      </c>
      <c r="E142" s="166">
        <f>'Déclaration-JAN 2018-Aangift'!H142+'Déclaration-JAN 2018-Aangift'!K142</f>
        <v>0</v>
      </c>
      <c r="F142" s="197">
        <f>(B142/1000)*E142</f>
        <v>0</v>
      </c>
      <c r="G142" s="232"/>
      <c r="H142" s="186"/>
      <c r="I142" s="167">
        <f>IF('DONNEES DE BASE-BASIS GEGEVENS'!D142&gt;0,('DONNEES DE BASE-BASIS GEGEVENS'!$S142*'DONNEES DE BASE-BASIS GEGEVENS'!$S$6),0)</f>
        <v>0</v>
      </c>
      <c r="J142" s="168">
        <f>IF('DONNEES DE BASE-BASIS GEGEVENS'!D142&gt;0,('DONNEES DE BASE-BASIS GEGEVENS'!S142*H142),"")</f>
        <v>0</v>
      </c>
      <c r="K142" s="104"/>
      <c r="L142" s="167">
        <f>IF('DONNEES DE BASE-BASIS GEGEVENS'!D142&gt;0,('DONNEES DE BASE-BASIS GEGEVENS'!T142*'DONNEES DE BASE-BASIS GEGEVENS'!$T$6),"")</f>
        <v>4.5111111111111117E-4</v>
      </c>
      <c r="M142" s="174">
        <f>IF('DONNEES DE BASE-BASIS GEGEVENS'!D142&gt;0,('DONNEES DE BASE-BASIS GEGEVENS'!T142*K142),"")</f>
        <v>0</v>
      </c>
      <c r="N142" s="232"/>
      <c r="O142" s="210">
        <f>H142+K142</f>
        <v>0</v>
      </c>
      <c r="P142" s="169">
        <f>IF('DONNEES DE BASE-BASIS GEGEVENS'!D142&gt;0,('DONNEES DE BASE-BASIS GEGEVENS'!$R142*'DONNEES DE BASE-BASIS GEGEVENS'!$R$6),"")</f>
        <v>8.7777777777777781E-6</v>
      </c>
      <c r="Q142" s="170">
        <f>IF('DONNEES DE BASE-BASIS GEGEVENS'!D142&gt;0,('DONNEES DE BASE-BASIS GEGEVENS'!R142*O142),"")</f>
        <v>0</v>
      </c>
      <c r="R142" s="217">
        <f>(O142*($R$7/'DONNEES DE BASE-BASIS GEGEVENS'!P142))</f>
        <v>0</v>
      </c>
      <c r="S142" s="232"/>
      <c r="T142" s="225">
        <f>IF('DONNEES DE BASE-BASIS GEGEVENS'!B142&gt;0,(D142*E142)+(H142*I142)+(K142*L142)+(O142*P142),"")</f>
        <v>0</v>
      </c>
    </row>
    <row r="143" spans="1:20" ht="17.100000000000001" customHeight="1" x14ac:dyDescent="0.2">
      <c r="A143" s="85">
        <v>207</v>
      </c>
      <c r="B143" s="60">
        <f>'DONNEES DE BASE-BASIS GEGEVENS'!B143</f>
        <v>10.5</v>
      </c>
      <c r="C143" s="100">
        <f>'DONNEES DE BASE-BASIS GEGEVENS'!C143</f>
        <v>250</v>
      </c>
      <c r="D143" s="196">
        <f>'DONNEES DE BASE-BASIS GEGEVENS'!K143</f>
        <v>3.0870000000000002E-4</v>
      </c>
      <c r="E143" s="166">
        <f>'Déclaration-JAN 2018-Aangift'!H143+'Déclaration-JAN 2018-Aangift'!K143</f>
        <v>0</v>
      </c>
      <c r="F143" s="197">
        <f>(B143/1000)*E143</f>
        <v>0</v>
      </c>
      <c r="G143" s="232"/>
      <c r="H143" s="186"/>
      <c r="I143" s="167">
        <f>IF('DONNEES DE BASE-BASIS GEGEVENS'!D143&gt;0,('DONNEES DE BASE-BASIS GEGEVENS'!$S143*'DONNEES DE BASE-BASIS GEGEVENS'!$S$6),0)</f>
        <v>0</v>
      </c>
      <c r="J143" s="168">
        <f>IF('DONNEES DE BASE-BASIS GEGEVENS'!D143&gt;0,('DONNEES DE BASE-BASIS GEGEVENS'!S143*H143),"")</f>
        <v>0</v>
      </c>
      <c r="K143" s="104"/>
      <c r="L143" s="167">
        <f>IF('DONNEES DE BASE-BASIS GEGEVENS'!D143&gt;0,('DONNEES DE BASE-BASIS GEGEVENS'!T143*'DONNEES DE BASE-BASIS GEGEVENS'!$T$6),"")</f>
        <v>4.5111111111111117E-4</v>
      </c>
      <c r="M143" s="174">
        <f>IF('DONNEES DE BASE-BASIS GEGEVENS'!D143&gt;0,('DONNEES DE BASE-BASIS GEGEVENS'!T143*K143),"")</f>
        <v>0</v>
      </c>
      <c r="N143" s="232"/>
      <c r="O143" s="210">
        <f>H143+K143</f>
        <v>0</v>
      </c>
      <c r="P143" s="169">
        <f>IF('DONNEES DE BASE-BASIS GEGEVENS'!D143&gt;0,('DONNEES DE BASE-BASIS GEGEVENS'!$R143*'DONNEES DE BASE-BASIS GEGEVENS'!$R$6),"")</f>
        <v>8.7777777777777781E-6</v>
      </c>
      <c r="Q143" s="170">
        <f>IF('DONNEES DE BASE-BASIS GEGEVENS'!D143&gt;0,('DONNEES DE BASE-BASIS GEGEVENS'!R143*O143),"")</f>
        <v>0</v>
      </c>
      <c r="R143" s="217">
        <f>(O143*($R$7/'DONNEES DE BASE-BASIS GEGEVENS'!P143))</f>
        <v>0</v>
      </c>
      <c r="S143" s="232"/>
      <c r="T143" s="225">
        <f>IF('DONNEES DE BASE-BASIS GEGEVENS'!B143&gt;0,(D143*E143)+(H143*I143)+(K143*L143)+(O143*P143),"")</f>
        <v>0</v>
      </c>
    </row>
    <row r="144" spans="1:20" ht="17.100000000000001" customHeight="1" x14ac:dyDescent="0.2">
      <c r="A144" s="360">
        <v>208</v>
      </c>
      <c r="B144" s="361">
        <v>25</v>
      </c>
      <c r="C144" s="362">
        <v>330</v>
      </c>
      <c r="D144" s="196">
        <f>'DONNEES DE BASE-BASIS GEGEVENS'!K144</f>
        <v>3.8219999999999997E-4</v>
      </c>
      <c r="E144" s="166">
        <f>'Déclaration-JAN 2018-Aangift'!H144+'Déclaration-JAN 2018-Aangift'!K144</f>
        <v>0</v>
      </c>
      <c r="F144" s="197">
        <f>(B144/1000)*E144</f>
        <v>0</v>
      </c>
      <c r="G144" s="232"/>
      <c r="H144" s="186"/>
      <c r="I144" s="167">
        <f>IF('DONNEES DE BASE-BASIS GEGEVENS'!D144&gt;0,('DONNEES DE BASE-BASIS GEGEVENS'!$S144*'DONNEES DE BASE-BASIS GEGEVENS'!$S$6),0)</f>
        <v>0</v>
      </c>
      <c r="J144" s="168">
        <f>IF('DONNEES DE BASE-BASIS GEGEVENS'!D144&gt;0,('DONNEES DE BASE-BASIS GEGEVENS'!S144*H144),"")</f>
        <v>0</v>
      </c>
      <c r="K144" s="104"/>
      <c r="L144" s="167">
        <f>IF('DONNEES DE BASE-BASIS GEGEVENS'!D144&gt;0,('DONNEES DE BASE-BASIS GEGEVENS'!T144*'DONNEES DE BASE-BASIS GEGEVENS'!$T$6),"")</f>
        <v>5.0750000000000003E-4</v>
      </c>
      <c r="M144" s="174">
        <f>IF('DONNEES DE BASE-BASIS GEGEVENS'!D144&gt;0,('DONNEES DE BASE-BASIS GEGEVENS'!T144*K144),"")</f>
        <v>0</v>
      </c>
      <c r="N144" s="232"/>
      <c r="O144" s="210">
        <f>H144+K144</f>
        <v>0</v>
      </c>
      <c r="P144" s="169">
        <f>IF('DONNEES DE BASE-BASIS GEGEVENS'!D144&gt;0,('DONNEES DE BASE-BASIS GEGEVENS'!$R144*'DONNEES DE BASE-BASIS GEGEVENS'!$R$6),"")</f>
        <v>9.8749999999999995E-6</v>
      </c>
      <c r="Q144" s="170">
        <f>IF('DONNEES DE BASE-BASIS GEGEVENS'!D144&gt;0,('DONNEES DE BASE-BASIS GEGEVENS'!R144*O144),"")</f>
        <v>0</v>
      </c>
      <c r="R144" s="217">
        <f>(O144*($R$7/'DONNEES DE BASE-BASIS GEGEVENS'!P144))</f>
        <v>0</v>
      </c>
      <c r="S144" s="232"/>
      <c r="T144" s="225">
        <f>IF('DONNEES DE BASE-BASIS GEGEVENS'!B144&gt;0,(D144*E144)+(H144*I144)+(K144*L144)+(O144*P144),"")</f>
        <v>0</v>
      </c>
    </row>
    <row r="145" spans="1:21" ht="17.100000000000001" customHeight="1" x14ac:dyDescent="0.2">
      <c r="A145" s="95" t="str">
        <f>'DONNEES DE BASE-BASIS GEGEVENS'!A145</f>
        <v>PET</v>
      </c>
      <c r="B145" s="75"/>
      <c r="C145" s="101"/>
      <c r="D145" s="194"/>
      <c r="E145" s="98"/>
      <c r="F145" s="199"/>
      <c r="G145" s="234"/>
      <c r="H145" s="185"/>
      <c r="I145" s="71"/>
      <c r="J145" s="72"/>
      <c r="K145" s="102"/>
      <c r="L145" s="94"/>
      <c r="M145" s="94"/>
      <c r="N145" s="234"/>
      <c r="O145" s="209"/>
      <c r="P145" s="94"/>
      <c r="Q145" s="94"/>
      <c r="R145" s="94"/>
      <c r="S145" s="234"/>
      <c r="T145" s="225"/>
    </row>
    <row r="146" spans="1:21" ht="17.100000000000001" customHeight="1" x14ac:dyDescent="0.2">
      <c r="A146" s="85">
        <f>'DONNEES DE BASE-BASIS GEGEVENS'!A146</f>
        <v>102</v>
      </c>
      <c r="B146" s="60">
        <f>'DONNEES DE BASE-BASIS GEGEVENS'!B146</f>
        <v>14</v>
      </c>
      <c r="C146" s="100">
        <f>'DONNEES DE BASE-BASIS GEGEVENS'!C146</f>
        <v>50</v>
      </c>
      <c r="D146" s="196">
        <f>'DONNEES DE BASE-BASIS GEGEVENS'!K146</f>
        <v>5.0562599999999999E-3</v>
      </c>
      <c r="E146" s="166">
        <f>'Déclaration-JAN 2018-Aangift'!H146+'Déclaration-JAN 2018-Aangift'!K146</f>
        <v>0</v>
      </c>
      <c r="F146" s="197">
        <f>(B146/1000)*E146</f>
        <v>0</v>
      </c>
      <c r="G146" s="232"/>
      <c r="H146" s="186"/>
      <c r="I146" s="167">
        <f>IF('DONNEES DE BASE-BASIS GEGEVENS'!D146&gt;0,('DONNEES DE BASE-BASIS GEGEVENS'!$S146*'DONNEES DE BASE-BASIS GEGEVENS'!$S$6),0)</f>
        <v>0</v>
      </c>
      <c r="J146" s="168">
        <f>IF('DONNEES DE BASE-BASIS GEGEVENS'!D146&gt;0,('DONNEES DE BASE-BASIS GEGEVENS'!S146*H146),"")</f>
        <v>0</v>
      </c>
      <c r="K146" s="104"/>
      <c r="L146" s="167">
        <f>IF('DONNEES DE BASE-BASIS GEGEVENS'!D146&gt;0,('DONNEES DE BASE-BASIS GEGEVENS'!T146*'DONNEES DE BASE-BASIS GEGEVENS'!$T$6),"")</f>
        <v>2.03E-4</v>
      </c>
      <c r="M146" s="174">
        <f>IF('DONNEES DE BASE-BASIS GEGEVENS'!D146&gt;0,('DONNEES DE BASE-BASIS GEGEVENS'!T146*K146),"")</f>
        <v>0</v>
      </c>
      <c r="N146" s="232"/>
      <c r="O146" s="210">
        <f>H146+K146</f>
        <v>0</v>
      </c>
      <c r="P146" s="169">
        <f>IF('DONNEES DE BASE-BASIS GEGEVENS'!D146&gt;0,('DONNEES DE BASE-BASIS GEGEVENS'!$R146*'DONNEES DE BASE-BASIS GEGEVENS'!$R$6),"")</f>
        <v>3.9500000000000003E-6</v>
      </c>
      <c r="Q146" s="170">
        <f>IF('DONNEES DE BASE-BASIS GEGEVENS'!D146&gt;0,('DONNEES DE BASE-BASIS GEGEVENS'!R146*O146),"")</f>
        <v>0</v>
      </c>
      <c r="R146" s="217">
        <f>(O146*($R$7/'DONNEES DE BASE-BASIS GEGEVENS'!P146))</f>
        <v>0</v>
      </c>
      <c r="S146" s="232"/>
      <c r="T146" s="225">
        <f>IF('DONNEES DE BASE-BASIS GEGEVENS'!B146&gt;0,(D146*E146)+(H146*I146)+(K146*L146)+(O146*P146),"")</f>
        <v>0</v>
      </c>
    </row>
    <row r="147" spans="1:21" ht="17.100000000000001" customHeight="1" x14ac:dyDescent="0.2">
      <c r="A147" s="85">
        <v>209</v>
      </c>
      <c r="B147" s="60">
        <v>32</v>
      </c>
      <c r="C147" s="100">
        <f>'DONNEES DE BASE-BASIS GEGEVENS'!C147</f>
        <v>200</v>
      </c>
      <c r="D147" s="196">
        <f>'DONNEES DE BASE-BASIS GEGEVENS'!K147</f>
        <v>1.1580276E-2</v>
      </c>
      <c r="E147" s="166">
        <f>'Déclaration-JAN 2018-Aangift'!H147+'Déclaration-JAN 2018-Aangift'!K147</f>
        <v>0</v>
      </c>
      <c r="F147" s="197">
        <f>(B147/1000)*E147</f>
        <v>0</v>
      </c>
      <c r="G147" s="232"/>
      <c r="H147" s="186"/>
      <c r="I147" s="167">
        <f>IF('DONNEES DE BASE-BASIS GEGEVENS'!D147&gt;0,('DONNEES DE BASE-BASIS GEGEVENS'!$S147*'DONNEES DE BASE-BASIS GEGEVENS'!$S$6),0)</f>
        <v>0</v>
      </c>
      <c r="J147" s="168">
        <f>IF('DONNEES DE BASE-BASIS GEGEVENS'!D147&gt;0,('DONNEES DE BASE-BASIS GEGEVENS'!S147*H147),"")</f>
        <v>0</v>
      </c>
      <c r="K147" s="104"/>
      <c r="L147" s="167">
        <f>IF('DONNEES DE BASE-BASIS GEGEVENS'!D147&gt;0,('DONNEES DE BASE-BASIS GEGEVENS'!T147*'DONNEES DE BASE-BASIS GEGEVENS'!$T$6),"")</f>
        <v>4.06E-4</v>
      </c>
      <c r="M147" s="174">
        <f>IF('DONNEES DE BASE-BASIS GEGEVENS'!D147&gt;0,('DONNEES DE BASE-BASIS GEGEVENS'!T147*K147),"")</f>
        <v>0</v>
      </c>
      <c r="N147" s="232"/>
      <c r="O147" s="210">
        <f>H147+K147</f>
        <v>0</v>
      </c>
      <c r="P147" s="169">
        <f>IF('DONNEES DE BASE-BASIS GEGEVENS'!D147&gt;0,('DONNEES DE BASE-BASIS GEGEVENS'!$R147*'DONNEES DE BASE-BASIS GEGEVENS'!$R$6),"")</f>
        <v>7.9000000000000006E-6</v>
      </c>
      <c r="Q147" s="170">
        <f>IF('DONNEES DE BASE-BASIS GEGEVENS'!D147&gt;0,('DONNEES DE BASE-BASIS GEGEVENS'!R147*O147),"")</f>
        <v>0</v>
      </c>
      <c r="R147" s="217">
        <f>(O147*($R$7/'DONNEES DE BASE-BASIS GEGEVENS'!P147))</f>
        <v>0</v>
      </c>
      <c r="S147" s="232"/>
      <c r="T147" s="225">
        <f>IF('DONNEES DE BASE-BASIS GEGEVENS'!B147&gt;0,(D147*E147)+(H147*I147)+(K147*L147)+(O147*P147),"")</f>
        <v>0</v>
      </c>
    </row>
    <row r="148" spans="1:21" ht="17.100000000000001" customHeight="1" thickBot="1" x14ac:dyDescent="0.25">
      <c r="A148" s="85">
        <v>210</v>
      </c>
      <c r="B148" s="60">
        <v>50</v>
      </c>
      <c r="C148" s="100">
        <f>'DONNEES DE BASE-BASIS GEGEVENS'!C148</f>
        <v>750</v>
      </c>
      <c r="D148" s="196">
        <f>'DONNEES DE BASE-BASIS GEGEVENS'!K148</f>
        <v>1.47E-3</v>
      </c>
      <c r="E148" s="175">
        <f>'Déclaration-JAN 2018-Aangift'!H148+'Déclaration-JAN 2018-Aangift'!K148</f>
        <v>0</v>
      </c>
      <c r="F148" s="202">
        <f>(B148/1000)*E148</f>
        <v>0</v>
      </c>
      <c r="G148" s="236"/>
      <c r="H148" s="186"/>
      <c r="I148" s="167">
        <f>IF('DONNEES DE BASE-BASIS GEGEVENS'!D148&gt;0,('DONNEES DE BASE-BASIS GEGEVENS'!$S148*'DONNEES DE BASE-BASIS GEGEVENS'!$S$6),0)</f>
        <v>0</v>
      </c>
      <c r="J148" s="168">
        <f>IF('DONNEES DE BASE-BASIS GEGEVENS'!D148&gt;0,('DONNEES DE BASE-BASIS GEGEVENS'!S148*H148),"")</f>
        <v>0</v>
      </c>
      <c r="K148" s="104"/>
      <c r="L148" s="167">
        <f>IF('DONNEES DE BASE-BASIS GEGEVENS'!D148&gt;0,('DONNEES DE BASE-BASIS GEGEVENS'!T148*'DONNEES DE BASE-BASIS GEGEVENS'!$T$6),"")</f>
        <v>6.7666666666666678E-4</v>
      </c>
      <c r="M148" s="174">
        <f>IF('DONNEES DE BASE-BASIS GEGEVENS'!D148&gt;0,('DONNEES DE BASE-BASIS GEGEVENS'!T148*K148),"")</f>
        <v>0</v>
      </c>
      <c r="N148" s="236"/>
      <c r="O148" s="210">
        <f>H148+K148</f>
        <v>0</v>
      </c>
      <c r="P148" s="169">
        <f>IF('DONNEES DE BASE-BASIS GEGEVENS'!D148&gt;0,('DONNEES DE BASE-BASIS GEGEVENS'!$R148*'DONNEES DE BASE-BASIS GEGEVENS'!$R$6),"")</f>
        <v>1.3166666666666669E-5</v>
      </c>
      <c r="Q148" s="170">
        <f>IF('DONNEES DE BASE-BASIS GEGEVENS'!D148&gt;0,('DONNEES DE BASE-BASIS GEGEVENS'!R148*O148),"")</f>
        <v>0</v>
      </c>
      <c r="R148" s="217">
        <f>(O148*($R$7/'DONNEES DE BASE-BASIS GEGEVENS'!P148))</f>
        <v>0</v>
      </c>
      <c r="S148" s="236"/>
      <c r="T148" s="225">
        <f>IF('DONNEES DE BASE-BASIS GEGEVENS'!B148&gt;0,(D148*E148)+(H148*I148)+(K148*L148)+(O148*P148),"")</f>
        <v>0</v>
      </c>
    </row>
    <row r="149" spans="1:21" s="69" customFormat="1" ht="17.100000000000001" customHeight="1" thickBot="1" x14ac:dyDescent="0.3">
      <c r="A149" s="90"/>
      <c r="B149" s="90"/>
      <c r="C149" s="89"/>
      <c r="D149" s="203"/>
      <c r="E149" s="181">
        <f>SUM(E9:E148)</f>
        <v>0</v>
      </c>
      <c r="F149" s="204">
        <f>SUM(F9:F148)</f>
        <v>0</v>
      </c>
      <c r="G149" s="237"/>
      <c r="H149" s="188">
        <f>SUM(H9:H148)</f>
        <v>0</v>
      </c>
      <c r="I149" s="177"/>
      <c r="J149" s="180">
        <f>SUM(J9:J148)/1000</f>
        <v>0</v>
      </c>
      <c r="K149" s="176">
        <f>SUM(K9:K148)</f>
        <v>0</v>
      </c>
      <c r="L149" s="177"/>
      <c r="M149" s="205">
        <f>SUM(M9:M148)/1000</f>
        <v>0</v>
      </c>
      <c r="N149" s="237"/>
      <c r="O149" s="212">
        <f>SUM(O9:O148)</f>
        <v>0</v>
      </c>
      <c r="P149" s="179"/>
      <c r="Q149" s="178">
        <f>SUM(Q9:Q148)/1000</f>
        <v>0</v>
      </c>
      <c r="R149" s="218">
        <f>SUM(R9:R148)/1000</f>
        <v>0</v>
      </c>
      <c r="S149" s="237"/>
      <c r="T149" s="226">
        <f>SUM(T9:T148)</f>
        <v>0</v>
      </c>
      <c r="U149" s="70"/>
    </row>
    <row r="150" spans="1:21" x14ac:dyDescent="0.2">
      <c r="A150" s="3"/>
      <c r="B150" s="3"/>
    </row>
    <row r="151" spans="1:21" x14ac:dyDescent="0.2">
      <c r="A151" s="3"/>
      <c r="B151" s="3"/>
    </row>
  </sheetData>
  <sheetProtection password="F5FA" sheet="1" objects="1" scenarios="1"/>
  <mergeCells count="10">
    <mergeCell ref="O2:R2"/>
    <mergeCell ref="H3:J3"/>
    <mergeCell ref="K3:M3"/>
    <mergeCell ref="O3:Q3"/>
    <mergeCell ref="I1:N1"/>
    <mergeCell ref="A4:C4"/>
    <mergeCell ref="H2:M2"/>
    <mergeCell ref="D2:F2"/>
    <mergeCell ref="D3:F3"/>
    <mergeCell ref="A1:F1"/>
  </mergeCells>
  <phoneticPr fontId="0" type="noConversion"/>
  <dataValidations xWindow="459" yWindow="306" count="2">
    <dataValidation allowBlank="1" showInputMessage="1" showErrorMessage="1" prompt="Zone interdite_x000a_Verbotene Zone" sqref="H2:M8 K149 H149 H1:H8 J1:J56 K1:K8 A1:A149 G1:G149 L1:T149 J58:J149 I1:I149 B2:F149" xr:uid="{00000000-0002-0000-0400-000000000000}"/>
    <dataValidation type="whole" allowBlank="1" showInputMessage="1" showErrorMessage="1" sqref="H11:H13 H19:H27 H31:H37 H42:H54 H56:H61 K65:K73 H75:H84 K142:K144 H119:H127 K11:K13 K19:K27 K31:K37 K42:K54 K56:K61 K146:K148 K75:K84 H65:H73 H96:H111 K113 K96:K111 K119:K127 K130:K136 K139" xr:uid="{00000000-0002-0000-0400-000001000000}">
      <formula1>0</formula1>
      <formula2>100000000</formula2>
    </dataValidation>
  </dataValidations>
  <printOptions horizontalCentered="1"/>
  <pageMargins left="0.23622047244094491" right="0.23622047244094491" top="0.43307086614173229" bottom="0.35433070866141736" header="0.15748031496062992" footer="0.11811023622047245"/>
  <pageSetup paperSize="9" scale="50" orientation="landscape" blackAndWhite="1" horizontalDpi="300" verticalDpi="300" r:id="rId1"/>
  <headerFooter alignWithMargins="0"/>
  <rowBreaks count="2" manualBreakCount="2">
    <brk id="63" max="19" man="1"/>
    <brk id="116" max="1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8220DCAAB9FB479D8509DCCD2A560D" ma:contentTypeVersion="10" ma:contentTypeDescription="Crée un document." ma:contentTypeScope="" ma:versionID="9ab1fe98bb4d54e5ab769b9fd599aec5">
  <xsd:schema xmlns:xsd="http://www.w3.org/2001/XMLSchema" xmlns:xs="http://www.w3.org/2001/XMLSchema" xmlns:p="http://schemas.microsoft.com/office/2006/metadata/properties" xmlns:ns2="df4c3407-f087-4d85-9939-0480a04f139e" xmlns:ns3="401d5b94-8b79-40bc-9f8f-e79c9d005c4f" targetNamespace="http://schemas.microsoft.com/office/2006/metadata/properties" ma:root="true" ma:fieldsID="38df276bed7b545413995bae134413d5" ns2:_="" ns3:_="">
    <xsd:import namespace="df4c3407-f087-4d85-9939-0480a04f139e"/>
    <xsd:import namespace="401d5b94-8b79-40bc-9f8f-e79c9d005c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c3407-f087-4d85-9939-0480a04f13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d5b94-8b79-40bc-9f8f-e79c9d005c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587F1C-12DA-4307-A7EA-7542B3FF24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c3407-f087-4d85-9939-0480a04f139e"/>
    <ds:schemaRef ds:uri="401d5b94-8b79-40bc-9f8f-e79c9d005c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E95E6F-7EAE-4642-8BBA-464813FFDAB8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401d5b94-8b79-40bc-9f8f-e79c9d005c4f"/>
    <ds:schemaRef ds:uri="http://schemas.microsoft.com/office/infopath/2007/PartnerControls"/>
    <ds:schemaRef ds:uri="df4c3407-f087-4d85-9939-0480a04f139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5574E41-5F89-409F-B4A1-AA01CD944F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DONNEES DE BASE-BASIS GEGEVENS</vt:lpstr>
      <vt:lpstr>Tarifs-Tarieven</vt:lpstr>
      <vt:lpstr>KENNTDATEN</vt:lpstr>
      <vt:lpstr>FICHE D'IDENTIFICATION</vt:lpstr>
      <vt:lpstr>Déclaration-JAN 2018-Aangift</vt:lpstr>
      <vt:lpstr>Feuil1</vt:lpstr>
      <vt:lpstr>'Déclaration-JAN 2018-Aangift'!Print_Area</vt:lpstr>
      <vt:lpstr>'DONNEES DE BASE-BASIS GEGEVENS'!Print_Area</vt:lpstr>
      <vt:lpstr>'FICHE D''IDENTIFICATION'!Print_Area</vt:lpstr>
      <vt:lpstr>'Déclaration-JAN 2018-Aangift'!Print_Titles</vt:lpstr>
      <vt:lpstr>'DONNEES DE BASE-BASIS GEGEVENS'!Print_Titles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Delhaye</dc:creator>
  <cp:lastModifiedBy>Norman VOTH</cp:lastModifiedBy>
  <cp:lastPrinted>2017-12-05T17:30:35Z</cp:lastPrinted>
  <dcterms:created xsi:type="dcterms:W3CDTF">1999-05-21T16:53:57Z</dcterms:created>
  <dcterms:modified xsi:type="dcterms:W3CDTF">2019-12-02T11:55:14Z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0x0101004F8220DCAAB9FB479D8509DCCD2A560D</vt:lpwstr>
  </property>
  <property fmtid="{D5CDD505-2E9C-101B-9397-08002B2CF9AE}" pid="3" name="AuthorIds_UIVersion_2048">
    <vt:lpwstr>33</vt:lpwstr>
  </property>
</Properties>
</file>